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LLI aktualni k 2022_06_07\STAVBY\2024\03_24 BKOM RS - Kounicova předjízdné pruhy - VYFAKTUROVANO\PD\Rozpočet\"/>
    </mc:Choice>
  </mc:AlternateContent>
  <bookViews>
    <workbookView xWindow="0" yWindow="0" windowWidth="24000" windowHeight="9600"/>
  </bookViews>
  <sheets>
    <sheet name="Rekapitulace stavby" sheetId="1" r:id="rId1"/>
    <sheet name="03-24 - Kounicova - předj..." sheetId="2" r:id="rId2"/>
    <sheet name="VRN - Vedlejší rozpočtové..." sheetId="3" r:id="rId3"/>
  </sheets>
  <definedNames>
    <definedName name="_xlnm._FilterDatabase" localSheetId="1" hidden="1">'03-24 - Kounicova - předj...'!$C$119:$K$299</definedName>
    <definedName name="_xlnm._FilterDatabase" localSheetId="2" hidden="1">'VRN - Vedlejší rozpočtové...'!$C$117:$K$129</definedName>
    <definedName name="_xlnm.Print_Titles" localSheetId="1">'03-24 - Kounicova - předj...'!$119:$119</definedName>
    <definedName name="_xlnm.Print_Titles" localSheetId="0">'Rekapitulace stavby'!$92:$92</definedName>
    <definedName name="_xlnm.Print_Titles" localSheetId="2">'VRN - Vedlejší rozpočtové...'!$117:$117</definedName>
    <definedName name="_xlnm.Print_Area" localSheetId="1">'03-24 - Kounicova - předj...'!$C$4:$J$76,'03-24 - Kounicova - předj...'!$C$82:$J$103,'03-24 - Kounicova - předj...'!$C$109:$J$299</definedName>
    <definedName name="_xlnm.Print_Area" localSheetId="0">'Rekapitulace stavby'!$D$4:$AO$76,'Rekapitulace stavby'!$C$82:$AQ$97</definedName>
    <definedName name="_xlnm.Print_Area" localSheetId="2">'VRN - Vedlejší rozpočtové...'!$C$4:$J$76,'VRN - Vedlejší rozpočtové...'!$C$82:$J$99,'VRN - Vedlejší rozpočtové...'!$C$105:$J$129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F112" i="3"/>
  <c r="E110" i="3"/>
  <c r="F89" i="3"/>
  <c r="E87" i="3"/>
  <c r="J24" i="3"/>
  <c r="E24" i="3"/>
  <c r="J92" i="3" s="1"/>
  <c r="J23" i="3"/>
  <c r="J21" i="3"/>
  <c r="E21" i="3"/>
  <c r="J91" i="3" s="1"/>
  <c r="J20" i="3"/>
  <c r="J18" i="3"/>
  <c r="E18" i="3"/>
  <c r="F115" i="3" s="1"/>
  <c r="J17" i="3"/>
  <c r="J15" i="3"/>
  <c r="E15" i="3"/>
  <c r="F114" i="3" s="1"/>
  <c r="J14" i="3"/>
  <c r="J12" i="3"/>
  <c r="J112" i="3"/>
  <c r="E7" i="3"/>
  <c r="E85" i="3"/>
  <c r="J35" i="2"/>
  <c r="J34" i="2"/>
  <c r="AY95" i="1" s="1"/>
  <c r="J33" i="2"/>
  <c r="AX95" i="1" s="1"/>
  <c r="BI299" i="2"/>
  <c r="BH299" i="2"/>
  <c r="BG299" i="2"/>
  <c r="BF299" i="2"/>
  <c r="T299" i="2"/>
  <c r="T298" i="2" s="1"/>
  <c r="R299" i="2"/>
  <c r="R298" i="2" s="1"/>
  <c r="P299" i="2"/>
  <c r="P298" i="2" s="1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38" i="2"/>
  <c r="BH238" i="2"/>
  <c r="BG238" i="2"/>
  <c r="BF238" i="2"/>
  <c r="T238" i="2"/>
  <c r="R238" i="2"/>
  <c r="P238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F114" i="2"/>
  <c r="E112" i="2"/>
  <c r="F87" i="2"/>
  <c r="E85" i="2"/>
  <c r="J22" i="2"/>
  <c r="E22" i="2"/>
  <c r="J117" i="2" s="1"/>
  <c r="J21" i="2"/>
  <c r="J19" i="2"/>
  <c r="E19" i="2"/>
  <c r="J116" i="2" s="1"/>
  <c r="J18" i="2"/>
  <c r="J16" i="2"/>
  <c r="E16" i="2"/>
  <c r="F117" i="2" s="1"/>
  <c r="J15" i="2"/>
  <c r="J13" i="2"/>
  <c r="E13" i="2"/>
  <c r="F89" i="2" s="1"/>
  <c r="J12" i="2"/>
  <c r="J10" i="2"/>
  <c r="J114" i="2"/>
  <c r="L90" i="1"/>
  <c r="AM90" i="1"/>
  <c r="AM89" i="1"/>
  <c r="L89" i="1"/>
  <c r="AM87" i="1"/>
  <c r="L87" i="1"/>
  <c r="L85" i="1"/>
  <c r="L84" i="1"/>
  <c r="BK297" i="2"/>
  <c r="J287" i="2"/>
  <c r="J268" i="2"/>
  <c r="J249" i="2"/>
  <c r="BK224" i="2"/>
  <c r="BK215" i="2"/>
  <c r="BK206" i="2"/>
  <c r="J198" i="2"/>
  <c r="BK182" i="2"/>
  <c r="J165" i="2"/>
  <c r="BK145" i="2"/>
  <c r="J297" i="2"/>
  <c r="J289" i="2"/>
  <c r="BK279" i="2"/>
  <c r="J260" i="2"/>
  <c r="BK250" i="2"/>
  <c r="BK229" i="2"/>
  <c r="BK217" i="2"/>
  <c r="BK204" i="2"/>
  <c r="BK184" i="2"/>
  <c r="J171" i="2"/>
  <c r="BK165" i="2"/>
  <c r="AS94" i="1"/>
  <c r="BK273" i="2"/>
  <c r="BK260" i="2"/>
  <c r="BK232" i="2"/>
  <c r="J224" i="2"/>
  <c r="BK209" i="2"/>
  <c r="J204" i="2"/>
  <c r="BK195" i="2"/>
  <c r="BK181" i="2"/>
  <c r="BK169" i="2"/>
  <c r="BK154" i="2"/>
  <c r="BK128" i="2"/>
  <c r="BK295" i="2"/>
  <c r="J264" i="2"/>
  <c r="J250" i="2"/>
  <c r="J229" i="2"/>
  <c r="J212" i="2"/>
  <c r="J184" i="2"/>
  <c r="J168" i="2"/>
  <c r="BK158" i="2"/>
  <c r="BK143" i="2"/>
  <c r="BK124" i="2"/>
  <c r="BK127" i="3"/>
  <c r="BK123" i="3"/>
  <c r="J127" i="3"/>
  <c r="BK124" i="3"/>
  <c r="BK122" i="3"/>
  <c r="J292" i="2"/>
  <c r="BK283" i="2"/>
  <c r="BK277" i="2"/>
  <c r="BK252" i="2"/>
  <c r="J230" i="2"/>
  <c r="J223" i="2"/>
  <c r="J209" i="2"/>
  <c r="BK199" i="2"/>
  <c r="BK192" i="2"/>
  <c r="BK173" i="2"/>
  <c r="BK156" i="2"/>
  <c r="J133" i="2"/>
  <c r="BK290" i="2"/>
  <c r="BK282" i="2"/>
  <c r="J262" i="2"/>
  <c r="J252" i="2"/>
  <c r="BK242" i="2"/>
  <c r="J227" i="2"/>
  <c r="BK212" i="2"/>
  <c r="J194" i="2"/>
  <c r="J179" i="2"/>
  <c r="J167" i="2"/>
  <c r="BK147" i="2"/>
  <c r="J299" i="2"/>
  <c r="BK292" i="2"/>
  <c r="J271" i="2"/>
  <c r="BK234" i="2"/>
  <c r="BK226" i="2"/>
  <c r="BK219" i="2"/>
  <c r="BK205" i="2"/>
  <c r="BK198" i="2"/>
  <c r="J190" i="2"/>
  <c r="BK171" i="2"/>
  <c r="J156" i="2"/>
  <c r="J135" i="2"/>
  <c r="BK296" i="2"/>
  <c r="J279" i="2"/>
  <c r="BK251" i="2"/>
  <c r="J234" i="2"/>
  <c r="BK223" i="2"/>
  <c r="J213" i="2"/>
  <c r="J201" i="2"/>
  <c r="BK179" i="2"/>
  <c r="BK167" i="2"/>
  <c r="J154" i="2"/>
  <c r="BK135" i="2"/>
  <c r="BK123" i="2"/>
  <c r="J123" i="3"/>
  <c r="J125" i="3"/>
  <c r="BK129" i="3"/>
  <c r="BK125" i="3"/>
  <c r="J124" i="3"/>
  <c r="BK294" i="2"/>
  <c r="BK281" i="2"/>
  <c r="BK271" i="2"/>
  <c r="J251" i="2"/>
  <c r="BK228" i="2"/>
  <c r="J219" i="2"/>
  <c r="BK213" i="2"/>
  <c r="BK203" i="2"/>
  <c r="BK194" i="2"/>
  <c r="BK180" i="2"/>
  <c r="BK162" i="2"/>
  <c r="J143" i="2"/>
  <c r="J295" i="2"/>
  <c r="J283" i="2"/>
  <c r="BK270" i="2"/>
  <c r="BK253" i="2"/>
  <c r="BK243" i="2"/>
  <c r="BK230" i="2"/>
  <c r="J226" i="2"/>
  <c r="J205" i="2"/>
  <c r="J199" i="2"/>
  <c r="J180" i="2"/>
  <c r="BK170" i="2"/>
  <c r="BK160" i="2"/>
  <c r="J128" i="2"/>
  <c r="J296" i="2"/>
  <c r="J290" i="2"/>
  <c r="J277" i="2"/>
  <c r="BK264" i="2"/>
  <c r="J238" i="2"/>
  <c r="J231" i="2"/>
  <c r="BK221" i="2"/>
  <c r="J206" i="2"/>
  <c r="BK202" i="2"/>
  <c r="BK190" i="2"/>
  <c r="J173" i="2"/>
  <c r="J158" i="2"/>
  <c r="BK137" i="2"/>
  <c r="J124" i="2"/>
  <c r="BK287" i="2"/>
  <c r="J259" i="2"/>
  <c r="J243" i="2"/>
  <c r="J233" i="2"/>
  <c r="J221" i="2"/>
  <c r="J207" i="2"/>
  <c r="BK163" i="2"/>
  <c r="J147" i="2"/>
  <c r="BK133" i="2"/>
  <c r="J129" i="3"/>
  <c r="J121" i="3"/>
  <c r="BK289" i="2"/>
  <c r="J282" i="2"/>
  <c r="BK262" i="2"/>
  <c r="J232" i="2"/>
  <c r="BK225" i="2"/>
  <c r="J217" i="2"/>
  <c r="BK207" i="2"/>
  <c r="J195" i="2"/>
  <c r="J181" i="2"/>
  <c r="J169" i="2"/>
  <c r="BK149" i="2"/>
  <c r="J137" i="2"/>
  <c r="J293" i="2"/>
  <c r="J273" i="2"/>
  <c r="BK259" i="2"/>
  <c r="BK249" i="2"/>
  <c r="BK231" i="2"/>
  <c r="J228" i="2"/>
  <c r="J215" i="2"/>
  <c r="BK201" i="2"/>
  <c r="J182" i="2"/>
  <c r="J177" i="2"/>
  <c r="BK168" i="2"/>
  <c r="J163" i="2"/>
  <c r="J132" i="2"/>
  <c r="BK299" i="2"/>
  <c r="J294" i="2"/>
  <c r="J281" i="2"/>
  <c r="J270" i="2"/>
  <c r="J242" i="2"/>
  <c r="BK233" i="2"/>
  <c r="J225" i="2"/>
  <c r="BK214" i="2"/>
  <c r="J203" i="2"/>
  <c r="J192" i="2"/>
  <c r="BK177" i="2"/>
  <c r="J160" i="2"/>
  <c r="J149" i="2"/>
  <c r="J123" i="2"/>
  <c r="BK293" i="2"/>
  <c r="BK268" i="2"/>
  <c r="J253" i="2"/>
  <c r="BK238" i="2"/>
  <c r="BK227" i="2"/>
  <c r="J214" i="2"/>
  <c r="J202" i="2"/>
  <c r="J170" i="2"/>
  <c r="J162" i="2"/>
  <c r="J145" i="2"/>
  <c r="BK132" i="2"/>
  <c r="BK128" i="3"/>
  <c r="J126" i="3"/>
  <c r="J128" i="3"/>
  <c r="BK126" i="3"/>
  <c r="J122" i="3"/>
  <c r="BK121" i="3"/>
  <c r="T122" i="2" l="1"/>
  <c r="T189" i="2"/>
  <c r="R197" i="2"/>
  <c r="T211" i="2"/>
  <c r="T248" i="2"/>
  <c r="T288" i="2"/>
  <c r="BK120" i="3"/>
  <c r="BK119" i="3"/>
  <c r="J119" i="3"/>
  <c r="J97" i="3" s="1"/>
  <c r="P122" i="2"/>
  <c r="R189" i="2"/>
  <c r="T197" i="2"/>
  <c r="P211" i="2"/>
  <c r="P248" i="2"/>
  <c r="P288" i="2"/>
  <c r="P120" i="3"/>
  <c r="P119" i="3" s="1"/>
  <c r="P118" i="3" s="1"/>
  <c r="AU96" i="1" s="1"/>
  <c r="R122" i="2"/>
  <c r="P189" i="2"/>
  <c r="P197" i="2"/>
  <c r="R211" i="2"/>
  <c r="BK248" i="2"/>
  <c r="J248" i="2" s="1"/>
  <c r="J100" i="2" s="1"/>
  <c r="BK288" i="2"/>
  <c r="J288" i="2"/>
  <c r="J101" i="2"/>
  <c r="T120" i="3"/>
  <c r="T119" i="3"/>
  <c r="T118" i="3"/>
  <c r="BK122" i="2"/>
  <c r="J122" i="2"/>
  <c r="J96" i="2" s="1"/>
  <c r="BK189" i="2"/>
  <c r="J189" i="2"/>
  <c r="J97" i="2" s="1"/>
  <c r="BK197" i="2"/>
  <c r="J197" i="2"/>
  <c r="J98" i="2" s="1"/>
  <c r="BK211" i="2"/>
  <c r="J211" i="2" s="1"/>
  <c r="J99" i="2" s="1"/>
  <c r="R248" i="2"/>
  <c r="R288" i="2"/>
  <c r="R120" i="3"/>
  <c r="R119" i="3"/>
  <c r="R118" i="3" s="1"/>
  <c r="BK298" i="2"/>
  <c r="J298" i="2" s="1"/>
  <c r="J102" i="2" s="1"/>
  <c r="J89" i="3"/>
  <c r="E108" i="3"/>
  <c r="J114" i="3"/>
  <c r="J115" i="3"/>
  <c r="BE123" i="3"/>
  <c r="BE127" i="3"/>
  <c r="BE129" i="3"/>
  <c r="F91" i="3"/>
  <c r="F92" i="3"/>
  <c r="BE122" i="3"/>
  <c r="BE121" i="3"/>
  <c r="BE124" i="3"/>
  <c r="BE125" i="3"/>
  <c r="BE126" i="3"/>
  <c r="BE128" i="3"/>
  <c r="J87" i="2"/>
  <c r="J90" i="2"/>
  <c r="F116" i="2"/>
  <c r="BE128" i="2"/>
  <c r="BE137" i="2"/>
  <c r="BE154" i="2"/>
  <c r="BE168" i="2"/>
  <c r="BE171" i="2"/>
  <c r="BE180" i="2"/>
  <c r="BE190" i="2"/>
  <c r="BE192" i="2"/>
  <c r="BE195" i="2"/>
  <c r="BE198" i="2"/>
  <c r="BE202" i="2"/>
  <c r="BE203" i="2"/>
  <c r="BE206" i="2"/>
  <c r="BE217" i="2"/>
  <c r="BE224" i="2"/>
  <c r="BE226" i="2"/>
  <c r="BE229" i="2"/>
  <c r="BE230" i="2"/>
  <c r="BE231" i="2"/>
  <c r="BE234" i="2"/>
  <c r="BE242" i="2"/>
  <c r="BE243" i="2"/>
  <c r="BE252" i="2"/>
  <c r="BE259" i="2"/>
  <c r="BE260" i="2"/>
  <c r="BE262" i="2"/>
  <c r="BE270" i="2"/>
  <c r="BE273" i="2"/>
  <c r="BE282" i="2"/>
  <c r="BE290" i="2"/>
  <c r="BE147" i="2"/>
  <c r="BE173" i="2"/>
  <c r="BE179" i="2"/>
  <c r="BE182" i="2"/>
  <c r="BE194" i="2"/>
  <c r="BE199" i="2"/>
  <c r="BE212" i="2"/>
  <c r="BE215" i="2"/>
  <c r="BE227" i="2"/>
  <c r="BE228" i="2"/>
  <c r="BE250" i="2"/>
  <c r="BE251" i="2"/>
  <c r="BE253" i="2"/>
  <c r="BE271" i="2"/>
  <c r="BE277" i="2"/>
  <c r="BE279" i="2"/>
  <c r="BE281" i="2"/>
  <c r="BE283" i="2"/>
  <c r="BE287" i="2"/>
  <c r="BE289" i="2"/>
  <c r="BE293" i="2"/>
  <c r="BE294" i="2"/>
  <c r="BE297" i="2"/>
  <c r="BE299" i="2"/>
  <c r="J89" i="2"/>
  <c r="BE124" i="2"/>
  <c r="BE133" i="2"/>
  <c r="BE149" i="2"/>
  <c r="BE156" i="2"/>
  <c r="BE162" i="2"/>
  <c r="BE181" i="2"/>
  <c r="BE205" i="2"/>
  <c r="BE207" i="2"/>
  <c r="BE209" i="2"/>
  <c r="BE213" i="2"/>
  <c r="BE214" i="2"/>
  <c r="BE219" i="2"/>
  <c r="BE221" i="2"/>
  <c r="BE223" i="2"/>
  <c r="BE225" i="2"/>
  <c r="BE232" i="2"/>
  <c r="BE264" i="2"/>
  <c r="BE292" i="2"/>
  <c r="BE296" i="2"/>
  <c r="F90" i="2"/>
  <c r="BE123" i="2"/>
  <c r="BE132" i="2"/>
  <c r="BE135" i="2"/>
  <c r="BE143" i="2"/>
  <c r="BE145" i="2"/>
  <c r="BE158" i="2"/>
  <c r="BE160" i="2"/>
  <c r="BE163" i="2"/>
  <c r="BE165" i="2"/>
  <c r="BE167" i="2"/>
  <c r="BE169" i="2"/>
  <c r="BE170" i="2"/>
  <c r="BE177" i="2"/>
  <c r="BE184" i="2"/>
  <c r="BE201" i="2"/>
  <c r="BE204" i="2"/>
  <c r="BE233" i="2"/>
  <c r="BE238" i="2"/>
  <c r="BE249" i="2"/>
  <c r="BE268" i="2"/>
  <c r="BE295" i="2"/>
  <c r="F32" i="2"/>
  <c r="BA95" i="1"/>
  <c r="F33" i="2"/>
  <c r="BB95" i="1"/>
  <c r="F35" i="2"/>
  <c r="BD95" i="1"/>
  <c r="F36" i="3"/>
  <c r="BC96" i="1" s="1"/>
  <c r="F35" i="3"/>
  <c r="BB96" i="1"/>
  <c r="F34" i="3"/>
  <c r="BA96" i="1"/>
  <c r="F34" i="2"/>
  <c r="BC95" i="1"/>
  <c r="J32" i="2"/>
  <c r="AW95" i="1" s="1"/>
  <c r="F37" i="3"/>
  <c r="BD96" i="1"/>
  <c r="J34" i="3"/>
  <c r="AW96" i="1"/>
  <c r="R121" i="2" l="1"/>
  <c r="R120" i="2" s="1"/>
  <c r="P121" i="2"/>
  <c r="P120" i="2"/>
  <c r="AU95" i="1" s="1"/>
  <c r="AU94" i="1" s="1"/>
  <c r="T121" i="2"/>
  <c r="T120" i="2"/>
  <c r="BK121" i="2"/>
  <c r="J121" i="2"/>
  <c r="J95" i="2" s="1"/>
  <c r="J120" i="3"/>
  <c r="J98" i="3"/>
  <c r="BK118" i="3"/>
  <c r="J118" i="3"/>
  <c r="J30" i="3" s="1"/>
  <c r="AG96" i="1" s="1"/>
  <c r="J31" i="2"/>
  <c r="AV95" i="1" s="1"/>
  <c r="AT95" i="1" s="1"/>
  <c r="F31" i="2"/>
  <c r="AZ95" i="1"/>
  <c r="BB94" i="1"/>
  <c r="W31" i="1"/>
  <c r="BA94" i="1"/>
  <c r="W30" i="1" s="1"/>
  <c r="BC94" i="1"/>
  <c r="AY94" i="1"/>
  <c r="J33" i="3"/>
  <c r="AV96" i="1" s="1"/>
  <c r="AT96" i="1" s="1"/>
  <c r="BD94" i="1"/>
  <c r="W33" i="1" s="1"/>
  <c r="F33" i="3"/>
  <c r="AZ96" i="1"/>
  <c r="AN96" i="1" l="1"/>
  <c r="J96" i="3"/>
  <c r="BK120" i="2"/>
  <c r="J120" i="2"/>
  <c r="J94" i="2"/>
  <c r="J39" i="3"/>
  <c r="AZ94" i="1"/>
  <c r="AV94" i="1" s="1"/>
  <c r="AK29" i="1" s="1"/>
  <c r="AW94" i="1"/>
  <c r="AK30" i="1"/>
  <c r="AX94" i="1"/>
  <c r="W32" i="1"/>
  <c r="J28" i="2" l="1"/>
  <c r="AG95" i="1"/>
  <c r="AG94" i="1" s="1"/>
  <c r="AK26" i="1" s="1"/>
  <c r="AK35" i="1" s="1"/>
  <c r="AT94" i="1"/>
  <c r="W29" i="1"/>
  <c r="AN95" i="1" l="1"/>
  <c r="J37" i="2"/>
  <c r="AN94" i="1"/>
</calcChain>
</file>

<file path=xl/sharedStrings.xml><?xml version="1.0" encoding="utf-8"?>
<sst xmlns="http://schemas.openxmlformats.org/spreadsheetml/2006/main" count="2544" uniqueCount="582">
  <si>
    <t>Export Komplet</t>
  </si>
  <si>
    <t/>
  </si>
  <si>
    <t>2.0</t>
  </si>
  <si>
    <t>ZAMOK</t>
  </si>
  <si>
    <t>False</t>
  </si>
  <si>
    <t>{b2ebaf40-d0c3-42c6-90fa-4f82f33f16a8}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</si>
  <si>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</si>
  <si>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</si>
  <si>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</si>
  <si>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</si>
  <si>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</si>
  <si>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</si>
  <si>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</si>
  <si>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</si>
  <si>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03-24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</si>
  <si>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</si>
  <si>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</si>
  <si>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Kounicova - předjízdné pruhy</t>
  </si>
  <si>
    <t>KSO:</t>
  </si>
  <si>
    <t>CC-CZ:</t>
  </si>
  <si>
    <t>Místo:</t>
  </si>
  <si>
    <t xml:space="preserve"> </t>
  </si>
  <si>
    <t>Datum:</t>
  </si>
  <si>
    <t>4. 10. 2024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</si>
  <si>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</si>
  <si>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</si>
  <si>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</si>
  <si>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</si>
  <si>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</si>
  <si>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</si>
  <si>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</si>
  <si>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</si>
  <si>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</si>
  <si>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</si>
  <si>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</si>
  <si>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</si>
  <si>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</si>
  <si>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</si>
  <si>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</si>
  <si>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</si>
  <si>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</si>
  <si>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</si>
  <si>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</si>
  <si>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</si>
  <si>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</si>
  <si>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</si>
  <si>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</si>
  <si>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</si>
  <si>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</si>
  <si>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</si>
  <si>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</si>
  <si>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</si>
  <si>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</si>
  <si>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</si>
  <si>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</si>
  <si>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</si>
  <si>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</si>
  <si>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</si>
  <si>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</si>
  <si>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</si>
  <si>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</si>
  <si>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</si>
  <si>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</si>
  <si>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</si>
  <si>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</si>
  <si>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</si>
  <si>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</si>
  <si>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</si>
  <si>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</si>
  <si>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</si>
  <si>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</si>
  <si>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</si>
  <si>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</si>
  <si>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</si>
  <si>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</si>
  <si>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</si>
  <si>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</si>
  <si>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</si>
  <si>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</si>
  <si>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</si>
  <si>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VRN</t>
  </si>
  <si>
    <t>Vedlejší rozpočtové náklady</t>
  </si>
  <si>
    <t>{33797689-f4e6-47bc-90f4-50be279be732}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</si>
  <si>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</si>
  <si>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</si>
  <si>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</si>
  <si>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</si>
  <si>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</si>
  <si>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</si>
  <si>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</si>
  <si>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</si>
  <si>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</si>
  <si>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</si>
  <si>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</si>
  <si>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</si>
  <si>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</si>
  <si>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</si>
  <si>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</si>
  <si>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</si>
  <si>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</si>
  <si>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</si>
  <si>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</si>
  <si>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</si>
  <si>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</si>
  <si>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</si>
  <si>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</si>
  <si>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</si>
  <si>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</si>
  <si>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</si>
  <si>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</si>
  <si>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</si>
  <si>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</si>
  <si>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</si>
  <si>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</si>
  <si>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</si>
  <si>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</si>
  <si>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</si>
  <si>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</si>
  <si>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</si>
  <si>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4</t>
  </si>
  <si>
    <t>-1249986706</t>
  </si>
  <si>
    <t>113107323</t>
  </si>
  <si>
    <t>Odstranění podkladu z kameniva drceného tl přes 200 do 300 mm strojně pl do 50 m2</t>
  </si>
  <si>
    <t>-295897938</t>
  </si>
  <si>
    <t>VV</t>
  </si>
  <si>
    <t>"vozovka 30 %" 3906*0,3</t>
  </si>
  <si>
    <t>"manipulační pás asfalt" 18</t>
  </si>
  <si>
    <t>Součet</t>
  </si>
  <si>
    <t>3</t>
  </si>
  <si>
    <t>113107332</t>
  </si>
  <si>
    <t>Odstranění podkladu z betonu prostého tl přes 150 do 300 mm strojně pl do 50 m2</t>
  </si>
  <si>
    <t>896976967</t>
  </si>
  <si>
    <t>3906*0,3</t>
  </si>
  <si>
    <t>18</t>
  </si>
  <si>
    <t>113154528</t>
  </si>
  <si>
    <t>Frézování živičného krytu tl 100 mm pruh š přes 0,5 m pl do 500 m2</t>
  </si>
  <si>
    <t>1614841278</t>
  </si>
  <si>
    <t>5</t>
  </si>
  <si>
    <t>113154590</t>
  </si>
  <si>
    <t>Příplatek za každých dalších 10 mm</t>
  </si>
  <si>
    <t>1183315500</t>
  </si>
  <si>
    <t>1189,8*10 'Přepočtené koeficientem množství</t>
  </si>
  <si>
    <t>6</t>
  </si>
  <si>
    <t>113201112</t>
  </si>
  <si>
    <t>Vytrhání obrub silničních ležatých</t>
  </si>
  <si>
    <t>m</t>
  </si>
  <si>
    <t>-855518254</t>
  </si>
  <si>
    <t>"přídlažba betonová" 262,4</t>
  </si>
  <si>
    <t>7</t>
  </si>
  <si>
    <t>113202111</t>
  </si>
  <si>
    <t>Vytrhání obrub krajníků obrubníků stojatých</t>
  </si>
  <si>
    <t>1235707094</t>
  </si>
  <si>
    <t>"vyrovnání stávajících kamenných obrubníků" 476</t>
  </si>
  <si>
    <t>"výměna kamenných obrubníků za nové" 85</t>
  </si>
  <si>
    <t>"vyrovnání stávajících betonových obrubníků" 37</t>
  </si>
  <si>
    <t>"výměna betonových obrubníků za nové" 4</t>
  </si>
  <si>
    <t>8</t>
  </si>
  <si>
    <t>113203111</t>
  </si>
  <si>
    <t>Vytrhání obrub z dlažebních kostek</t>
  </si>
  <si>
    <t>-607794504</t>
  </si>
  <si>
    <t>"přídlažba z kamenných kostek 1 řádek" 166,5</t>
  </si>
  <si>
    <t>9</t>
  </si>
  <si>
    <t>119001402</t>
  </si>
  <si>
    <t>Dočasné zajištění potrubí ocelového nebo litinového DN přes 200 do 500 mm</t>
  </si>
  <si>
    <t>1399130925</t>
  </si>
  <si>
    <t>"UV13" 1,3</t>
  </si>
  <si>
    <t>10</t>
  </si>
  <si>
    <t>119001406</t>
  </si>
  <si>
    <t>Dočasné zajištění potrubí z PE DN přes 200 do 500 mm</t>
  </si>
  <si>
    <t>-1830214061</t>
  </si>
  <si>
    <t>"UV 1" 1,3</t>
  </si>
  <si>
    <t>11</t>
  </si>
  <si>
    <t>119001421</t>
  </si>
  <si>
    <t>Dočasné zajištění kabelů a kabelových tratí ze 3 volně ložených kabelů</t>
  </si>
  <si>
    <t>1331543052</t>
  </si>
  <si>
    <t>"UV6" 1,3</t>
  </si>
  <si>
    <t>"UV9" 1,3</t>
  </si>
  <si>
    <t>"UV18" 1,3</t>
  </si>
  <si>
    <t>122151104</t>
  </si>
  <si>
    <t>Odkopávky a prokopávky nezapažené v hornině třídy těžitelnosti I skupiny 1 a 2 objem do 500 m3 strojně</t>
  </si>
  <si>
    <t>m3</t>
  </si>
  <si>
    <t>-1128204283</t>
  </si>
  <si>
    <t>"případná výměna podloží" 1189,9*0,4</t>
  </si>
  <si>
    <t>13</t>
  </si>
  <si>
    <t>131251201</t>
  </si>
  <si>
    <t>Hloubení jam zapažených v hornině třídy těžitelnosti I skupiny 3 objem do 20 m3 strojně</t>
  </si>
  <si>
    <t>1530197704</t>
  </si>
  <si>
    <t>"rozšíření výkopu po vybouraných UV" 4</t>
  </si>
  <si>
    <t>14</t>
  </si>
  <si>
    <t>132212222</t>
  </si>
  <si>
    <t>Hloubení zapažených rýh šířky do 2000 mm v nesoudržných horninách třídy těžitelnosti I skupiny 3 ručně</t>
  </si>
  <si>
    <t>-1686081217</t>
  </si>
  <si>
    <t>"20 % výkop strojně" (130,8*1,3*0,9)*0,2</t>
  </si>
  <si>
    <t>15</t>
  </si>
  <si>
    <t>132251254</t>
  </si>
  <si>
    <t>Hloubení rýh nezapažených š do 2000 mm v hornině třídy těžitelnosti I skupiny 3 objem do 500 m3 strojně</t>
  </si>
  <si>
    <t>-1355533125</t>
  </si>
  <si>
    <t>"80 % výkop strojně" (130,8*1,3*0,9)*0,8</t>
  </si>
  <si>
    <t>16</t>
  </si>
  <si>
    <t>139001101</t>
  </si>
  <si>
    <t>Příplatek za ztížení vykopávky v blízkosti podzemního vedení</t>
  </si>
  <si>
    <t>-1348051994</t>
  </si>
  <si>
    <t>17</t>
  </si>
  <si>
    <t>139951121</t>
  </si>
  <si>
    <t>Bourání kcí v hloubených vykopávkách z betonu prostého strojně</t>
  </si>
  <si>
    <t>-1421641763</t>
  </si>
  <si>
    <t>"bourání podbetonování a obetonování potrubí" 130,8*1,3*0,1+130,8*0,258</t>
  </si>
  <si>
    <t>151102201</t>
  </si>
  <si>
    <t>Zřízení příložného pažení stěn do 30 m2 výkopu hl do 4 m pro překopy inženýrských sítí</t>
  </si>
  <si>
    <t>-1317672099</t>
  </si>
  <si>
    <t>"UV" 19*(2,8*1,5*2)</t>
  </si>
  <si>
    <t>19</t>
  </si>
  <si>
    <t>151102211</t>
  </si>
  <si>
    <t>Odstranění příložného pažení stěn do 30 m2 hl do 4 m při překopech inženýrských sítí</t>
  </si>
  <si>
    <t>369202679</t>
  </si>
  <si>
    <t>20</t>
  </si>
  <si>
    <t>162751114</t>
  </si>
  <si>
    <t>Vodorovné přemístění přes 6 000 do 7000 m výkopku/sypaniny z horniny třídy těžitelnosti I skupiny 1 až 3</t>
  </si>
  <si>
    <t>503842855</t>
  </si>
  <si>
    <t>167151111</t>
  </si>
  <si>
    <t>Nakládání výkopku z hornin třídy těžitelnosti I skupiny 1 až 3 přes 100 m3</t>
  </si>
  <si>
    <t>1140740552</t>
  </si>
  <si>
    <t>22</t>
  </si>
  <si>
    <t>171151103</t>
  </si>
  <si>
    <t>Uložení sypaniny z hornin soudržných do násypů zhutněných strojně</t>
  </si>
  <si>
    <t>-103742788</t>
  </si>
  <si>
    <t>23</t>
  </si>
  <si>
    <t>171201231</t>
  </si>
  <si>
    <t>Poplatek za uložení zeminy a kamení na recyklační skládce (skládkovné) kód odpadu 17 05 04</t>
  </si>
  <si>
    <t>t</t>
  </si>
  <si>
    <t>998449993</t>
  </si>
  <si>
    <t>633,059*1,8 'Přepočtené koeficientem množství</t>
  </si>
  <si>
    <t>24</t>
  </si>
  <si>
    <t>174151101</t>
  </si>
  <si>
    <t>Zásyp jam, šachet rýh nebo kolem objektů sypaninou se zhutněním</t>
  </si>
  <si>
    <t>-2114837280</t>
  </si>
  <si>
    <t>"zásyp kolem UV" 19*(3*0,3*2,2*1,5)+19*(0,6*1,1*1,5)</t>
  </si>
  <si>
    <t>"zásyp rýh přípojek" 130,8*1,3*0,45</t>
  </si>
  <si>
    <t>25</t>
  </si>
  <si>
    <t>M</t>
  </si>
  <si>
    <t>58981124</t>
  </si>
  <si>
    <t>recyklát betonový frakce 16/32</t>
  </si>
  <si>
    <t>1509848498</t>
  </si>
  <si>
    <t>151,758*2</t>
  </si>
  <si>
    <t>26</t>
  </si>
  <si>
    <t>181111131</t>
  </si>
  <si>
    <t>Plošná úprava terénu do 500 m2 zemina skupiny 1 až 4 nerovnosti přes 150 do 200 mm v rovinně a svahu do 1:5</t>
  </si>
  <si>
    <t>-195192344</t>
  </si>
  <si>
    <t>27</t>
  </si>
  <si>
    <t>181351103</t>
  </si>
  <si>
    <t>Rozprostření ornice tl vrstvy do 200 mm pl přes 100 do 500 m2 v rovině nebo ve svahu do 1:5 strojně</t>
  </si>
  <si>
    <t>1983952776</t>
  </si>
  <si>
    <t>28</t>
  </si>
  <si>
    <t>181411131</t>
  </si>
  <si>
    <t>Založení parkového trávníku výsevem pl do 1000 m2 v rovině a ve svahu do 1:5</t>
  </si>
  <si>
    <t>-1199518788</t>
  </si>
  <si>
    <t>29</t>
  </si>
  <si>
    <t>00572410</t>
  </si>
  <si>
    <t>osivo směs travní parková</t>
  </si>
  <si>
    <t>kg</t>
  </si>
  <si>
    <t>-757140345</t>
  </si>
  <si>
    <t>163*0,02 'Přepočtené koeficientem množství</t>
  </si>
  <si>
    <t>30</t>
  </si>
  <si>
    <t>181951112</t>
  </si>
  <si>
    <t>Úprava pláně v hornině třídy těžitelnosti I skupiny 1 až 3 se zhutněním strojně</t>
  </si>
  <si>
    <t>-314721777</t>
  </si>
  <si>
    <t>"vozovka" 1189,8</t>
  </si>
  <si>
    <t>"manipulační pás dlažba" 120</t>
  </si>
  <si>
    <t>Vodorovné konstrukce</t>
  </si>
  <si>
    <t>31</t>
  </si>
  <si>
    <t>451541111</t>
  </si>
  <si>
    <t>Lože pod potrubí otevřený výkop ze štěrkodrtě</t>
  </si>
  <si>
    <t>869188240</t>
  </si>
  <si>
    <t>"lože pod šachty UV" 19*(1,5*1,5*0,15)</t>
  </si>
  <si>
    <t>32</t>
  </si>
  <si>
    <t>452111111</t>
  </si>
  <si>
    <t>Osazení betonových pražců otevřený výkop pl do 25000 mm2</t>
  </si>
  <si>
    <t>kus</t>
  </si>
  <si>
    <t>-2004556228</t>
  </si>
  <si>
    <t>"přípojky 130,8 m * 2 obrubníky/m" 130,8*2</t>
  </si>
  <si>
    <t>33</t>
  </si>
  <si>
    <t>59217024</t>
  </si>
  <si>
    <t>obrubník betonový chodníkový 500x100x250mm</t>
  </si>
  <si>
    <t>1794434234</t>
  </si>
  <si>
    <t>34</t>
  </si>
  <si>
    <t>452311141</t>
  </si>
  <si>
    <t>Podkladní desky z betonu prostého bez zvýšených nároků na prostředí tř. C 16/20 otevřený výkop</t>
  </si>
  <si>
    <t>1777831172</t>
  </si>
  <si>
    <t>130,8*1*0,1</t>
  </si>
  <si>
    <t>Komunikace pozemní</t>
  </si>
  <si>
    <t>35</t>
  </si>
  <si>
    <t>564861013</t>
  </si>
  <si>
    <t>Podklad ze štěrkodrtě ŠD plochy do 100 m2 tl 220 mm</t>
  </si>
  <si>
    <t>31602109</t>
  </si>
  <si>
    <t>36</t>
  </si>
  <si>
    <t>564871016R</t>
  </si>
  <si>
    <t>Podklad ze štěrkodrtě ŠD plochy do 100 m2 tl 400 mm</t>
  </si>
  <si>
    <t>-184270867</t>
  </si>
  <si>
    <t>"případná výměna podloží" 1189,9</t>
  </si>
  <si>
    <t>37</t>
  </si>
  <si>
    <t>565176111</t>
  </si>
  <si>
    <t>Asfaltový beton vrstva podkladní ACP 22 (obalované kamenivo OKH) tl 100 mm š do 3 m</t>
  </si>
  <si>
    <t>-1450283255</t>
  </si>
  <si>
    <t>38</t>
  </si>
  <si>
    <t>567132113</t>
  </si>
  <si>
    <t>Podklad ze směsi stmelené cementem SC C 8/10 (KSC I) tl 180 mm</t>
  </si>
  <si>
    <t>1041559617</t>
  </si>
  <si>
    <t>39</t>
  </si>
  <si>
    <t>573231106</t>
  </si>
  <si>
    <t>Postřik živičný spojovací ze silniční emulze v množství 0,30 kg/m2</t>
  </si>
  <si>
    <t>-2051740556</t>
  </si>
  <si>
    <t>40</t>
  </si>
  <si>
    <t>573231107</t>
  </si>
  <si>
    <t>Postřik živičný spojovací ze silniční emulze v množství 0,40 kg/m2</t>
  </si>
  <si>
    <t>459876811</t>
  </si>
  <si>
    <t>41</t>
  </si>
  <si>
    <t>577155032</t>
  </si>
  <si>
    <t>Asfaltový beton vrstva ložní ACL 16 (ABVH) tl 60 mm š do 1,5 m z modifikovaného asfaltu</t>
  </si>
  <si>
    <t>1686780358</t>
  </si>
  <si>
    <t>42</t>
  </si>
  <si>
    <t>576133221</t>
  </si>
  <si>
    <t>Asfaltový koberec mastixový SMA 11 (AKMS) tl 40 mm š přes 3 m</t>
  </si>
  <si>
    <t>462231674</t>
  </si>
  <si>
    <t>43</t>
  </si>
  <si>
    <t>596211112</t>
  </si>
  <si>
    <t>Kladení zámkové dlažby komunikací pro pěší ručně tl 60 mm skupiny A pl přes 100 do 300 m2</t>
  </si>
  <si>
    <t>1797319349</t>
  </si>
  <si>
    <t>"předlažba - manipulační pás" 120</t>
  </si>
  <si>
    <t>44</t>
  </si>
  <si>
    <t>RMAT0001</t>
  </si>
  <si>
    <t>dlažba zámková 10 % z původního množství (poškození při manipulaci)</t>
  </si>
  <si>
    <t>-220510503</t>
  </si>
  <si>
    <t>120*0,1 'Přepočtené koeficientem množství</t>
  </si>
  <si>
    <t>Trubní vedení</t>
  </si>
  <si>
    <t>45</t>
  </si>
  <si>
    <t>830311811</t>
  </si>
  <si>
    <t>Bourání stávajícího kameninového potrubí DN do 150</t>
  </si>
  <si>
    <t>1551720724</t>
  </si>
  <si>
    <t>46</t>
  </si>
  <si>
    <t>831312121</t>
  </si>
  <si>
    <t>Montáž potrubí z trub kameninových hrdlových s integrovaným těsněním výkop sklon do 20 % DN 150</t>
  </si>
  <si>
    <t>-1986647</t>
  </si>
  <si>
    <t>47</t>
  </si>
  <si>
    <t>59710632</t>
  </si>
  <si>
    <t>trouba kameninová glazovaná DN 150 dl 1,00m spojovací systém F</t>
  </si>
  <si>
    <t>458532757</t>
  </si>
  <si>
    <t>48</t>
  </si>
  <si>
    <t>837312221</t>
  </si>
  <si>
    <t>Montáž kameninových tvarovek jednoosých s integrovaným těsněním otevřený výkop DN 150</t>
  </si>
  <si>
    <t>-958225101</t>
  </si>
  <si>
    <t>19*4</t>
  </si>
  <si>
    <t>49</t>
  </si>
  <si>
    <t>59710964</t>
  </si>
  <si>
    <t>koleno kameninové glazované DN 150 30° spojovací systém F</t>
  </si>
  <si>
    <t>220753819</t>
  </si>
  <si>
    <t>57*1,015 'Přepočtené koeficientem množství</t>
  </si>
  <si>
    <t>50</t>
  </si>
  <si>
    <t>59711024</t>
  </si>
  <si>
    <t>koleno kameninové glazované DN 150 90° spojovací systém F</t>
  </si>
  <si>
    <t>1739894887</t>
  </si>
  <si>
    <t>19*1,015 'Přepočtené koeficientem množství</t>
  </si>
  <si>
    <t>51</t>
  </si>
  <si>
    <t>890411811</t>
  </si>
  <si>
    <t>Bourání šachet z prefabrikovaných skruží ručně obestavěného prostoru do 1,5 m3</t>
  </si>
  <si>
    <t>1134433611</t>
  </si>
  <si>
    <t>19*(3,14*0,5^2*2,8)</t>
  </si>
  <si>
    <t>52</t>
  </si>
  <si>
    <t>895941343</t>
  </si>
  <si>
    <t>Osazení vpusti uliční DN 500 z betonových dílců dno vysoké s kalištěm</t>
  </si>
  <si>
    <t>-1168933587</t>
  </si>
  <si>
    <t>53</t>
  </si>
  <si>
    <t>59224471</t>
  </si>
  <si>
    <t>vpusť uliční DN 500 kaliště vysoké 500/820x65mm</t>
  </si>
  <si>
    <t>1327227764</t>
  </si>
  <si>
    <t>54</t>
  </si>
  <si>
    <t>895941351</t>
  </si>
  <si>
    <t>Osazení vpusti uliční DN 500 z betonových dílců skruž horní pro čtvercovou vtokovou mříž</t>
  </si>
  <si>
    <t>-485568394</t>
  </si>
  <si>
    <t>55</t>
  </si>
  <si>
    <t>59224460</t>
  </si>
  <si>
    <t>vpusť uliční DN 500 betonová 500x190x65mm čtvercový poklop</t>
  </si>
  <si>
    <t>55342535</t>
  </si>
  <si>
    <t>56</t>
  </si>
  <si>
    <t>895941362</t>
  </si>
  <si>
    <t>Osazení vpusti uliční DN 500 z betonových dílců skruž středová 590 mm</t>
  </si>
  <si>
    <t>-1074160438</t>
  </si>
  <si>
    <t>57</t>
  </si>
  <si>
    <t>59224462</t>
  </si>
  <si>
    <t>vpusť uliční DN 500 skruž průběžná vysoká betonová 500/590x65mm</t>
  </si>
  <si>
    <t>1640451228</t>
  </si>
  <si>
    <t>58</t>
  </si>
  <si>
    <t>895941366</t>
  </si>
  <si>
    <t>Osazení vpusti uliční DN 500 z betonových dílců skruž průběžná s výtokem</t>
  </si>
  <si>
    <t>-2145620178</t>
  </si>
  <si>
    <t>59</t>
  </si>
  <si>
    <t>59224463</t>
  </si>
  <si>
    <t>vpusť uliční DN 500 skruž průběžná 500/590x65mm betonová s odtokem 150mm</t>
  </si>
  <si>
    <t>159748004</t>
  </si>
  <si>
    <t>60</t>
  </si>
  <si>
    <t>899132121</t>
  </si>
  <si>
    <t>Výměna (výšková úprava) poklopu kanalizačního pevného s ošetřením podkladu hloubky do 25 cm</t>
  </si>
  <si>
    <t>743059495</t>
  </si>
  <si>
    <t>61</t>
  </si>
  <si>
    <t>899132212</t>
  </si>
  <si>
    <t>Výměna (výšková úprava) poklopu vodovodního samonivelačního nebo pevného šoupátkového</t>
  </si>
  <si>
    <t>1717390829</t>
  </si>
  <si>
    <t>62</t>
  </si>
  <si>
    <t>899133212</t>
  </si>
  <si>
    <t>Výměna (výšková úprava) vtokové mříže uliční vpusti s použitím plastových vyrovnávacích prvků</t>
  </si>
  <si>
    <t>604540815</t>
  </si>
  <si>
    <t>63</t>
  </si>
  <si>
    <t>899202211</t>
  </si>
  <si>
    <t>Demontáž mříží litinových včetně rámů hmotnosti přes 50 do 100 kg</t>
  </si>
  <si>
    <t>591500887</t>
  </si>
  <si>
    <t>"UV 1-18, 20" 19</t>
  </si>
  <si>
    <t>"UV 0, 21, 24-39" 18</t>
  </si>
  <si>
    <t>64</t>
  </si>
  <si>
    <t>899204112</t>
  </si>
  <si>
    <t>Osazení mříží litinových včetně rámů a košů na bahno pro třídu zatížení D400, E600</t>
  </si>
  <si>
    <t>-1413664993</t>
  </si>
  <si>
    <t>"stávající" 19</t>
  </si>
  <si>
    <t>"nové" 18</t>
  </si>
  <si>
    <t>65</t>
  </si>
  <si>
    <t>55241040</t>
  </si>
  <si>
    <t>mříž litinová 600/40T, 420x620 D400</t>
  </si>
  <si>
    <t>649893188</t>
  </si>
  <si>
    <t>66</t>
  </si>
  <si>
    <t>899623151</t>
  </si>
  <si>
    <t>Obetonování potrubí nebo zdiva stok betonem prostým tř. C 16/20 v otevřeném výkopu</t>
  </si>
  <si>
    <t>-1408432919</t>
  </si>
  <si>
    <t>"podbetonování šachet UV" 19*(1,5*1,5*0,08)</t>
  </si>
  <si>
    <t>"Obetonování napojení přípojek na šachtu UV" 19*(0,6*1,5*1)</t>
  </si>
  <si>
    <t>"obetonování přípojek" 130,8*0,2583</t>
  </si>
  <si>
    <t>Ostatní konstrukce a práce, bourání</t>
  </si>
  <si>
    <t>67</t>
  </si>
  <si>
    <t>915111111</t>
  </si>
  <si>
    <t>Vodorovné dopravní značení dělící čáry souvislé š 125 mm základní bílá barva</t>
  </si>
  <si>
    <t>-218505853</t>
  </si>
  <si>
    <t>68</t>
  </si>
  <si>
    <t>915211111</t>
  </si>
  <si>
    <t>Vodorovné dopravní značení dělící čáry souvislé š 125 mm bílý plast</t>
  </si>
  <si>
    <t>-287797433</t>
  </si>
  <si>
    <t>69</t>
  </si>
  <si>
    <t>915111121</t>
  </si>
  <si>
    <t>Vodorovné dopravní značení dělící čáry přerušované š 125 mm základní bílá barva</t>
  </si>
  <si>
    <t>-1423641244</t>
  </si>
  <si>
    <t>70</t>
  </si>
  <si>
    <t>915211121</t>
  </si>
  <si>
    <t>Vodorovné dopravní značení dělící čáry přerušované š 125 mm bílý plast</t>
  </si>
  <si>
    <t>1920882665</t>
  </si>
  <si>
    <t>71</t>
  </si>
  <si>
    <t>915131111</t>
  </si>
  <si>
    <t>Vodorovné dopravní značení přechody pro chodce, šipky, symboly základní bílá barva</t>
  </si>
  <si>
    <t>583282750</t>
  </si>
  <si>
    <t>"cyklista 4 ks" 4*0,25</t>
  </si>
  <si>
    <t>"dopravní stín" 23</t>
  </si>
  <si>
    <t>"přechod pro chodce" 61,25</t>
  </si>
  <si>
    <t>"šipky" 10</t>
  </si>
  <si>
    <t>72</t>
  </si>
  <si>
    <t>915231111</t>
  </si>
  <si>
    <t>Vodorovné dopravní značení přechody pro chodce, šipky, symboly bílý plast</t>
  </si>
  <si>
    <t>-1126249351</t>
  </si>
  <si>
    <t>73</t>
  </si>
  <si>
    <t>915211125</t>
  </si>
  <si>
    <t>Vodorovné dopravní značení dělící čáry přerušované š 125 mm červený plast</t>
  </si>
  <si>
    <t>-1159450820</t>
  </si>
  <si>
    <t>"červená" 18,2</t>
  </si>
  <si>
    <t>74</t>
  </si>
  <si>
    <t>915111115</t>
  </si>
  <si>
    <t>Vodorovné dopravní značení dělící čáry souvislé š 125 mm základní barva červená</t>
  </si>
  <si>
    <t>-785900584</t>
  </si>
  <si>
    <t>75</t>
  </si>
  <si>
    <t>916131213</t>
  </si>
  <si>
    <t>Osazení silničního obrubníku betonového stojatého s boční opěrou do lože z betonu prostého</t>
  </si>
  <si>
    <t>935488354</t>
  </si>
  <si>
    <t>76</t>
  </si>
  <si>
    <t>59217031</t>
  </si>
  <si>
    <t>obrubník silniční betonový 1000x150x250mm</t>
  </si>
  <si>
    <t>1241516756</t>
  </si>
  <si>
    <t>41*0,1 'Přepočtené koeficientem množství</t>
  </si>
  <si>
    <t>77</t>
  </si>
  <si>
    <t>916132112</t>
  </si>
  <si>
    <t>Osazení obruby z betonové přídlažby bez boční opěry do lože z betonu prostého</t>
  </si>
  <si>
    <t>753348867</t>
  </si>
  <si>
    <t>78</t>
  </si>
  <si>
    <t>59218002</t>
  </si>
  <si>
    <t>krajník betonový silniční 500x250x100mm</t>
  </si>
  <si>
    <t>62239016</t>
  </si>
  <si>
    <t>746,9*1,02 'Přepočtené koeficientem množství</t>
  </si>
  <si>
    <t>79</t>
  </si>
  <si>
    <t>916241213</t>
  </si>
  <si>
    <t>Osazení obrubníku kamenného stojatého s boční opěrou do lože z betonu prostého</t>
  </si>
  <si>
    <t>1811228159</t>
  </si>
  <si>
    <t>80</t>
  </si>
  <si>
    <t>58380007</t>
  </si>
  <si>
    <t>obrubník kamenný žulový přímý 1000x150x250mm</t>
  </si>
  <si>
    <t>-520605718</t>
  </si>
  <si>
    <t>85*1,02 'Přepočtené koeficientem množství</t>
  </si>
  <si>
    <t>81</t>
  </si>
  <si>
    <t>916991121</t>
  </si>
  <si>
    <t>Lože pod obrubníky, krajníky nebo obruby z dlažebních kostek z betonu prostého</t>
  </si>
  <si>
    <t>-1212386319</t>
  </si>
  <si>
    <t>602*0,3*0,25</t>
  </si>
  <si>
    <t>82</t>
  </si>
  <si>
    <t>919732211</t>
  </si>
  <si>
    <t>Styčná spára napojení nového živičného povrchu na stávající za tepla š 15 mm hl 25 mm s prořezáním</t>
  </si>
  <si>
    <t>900556146</t>
  </si>
  <si>
    <t>83</t>
  </si>
  <si>
    <t>919735113</t>
  </si>
  <si>
    <t>Řezání stávajícího živičného krytu hl přes 100 do 150 mm</t>
  </si>
  <si>
    <t>-1574771101</t>
  </si>
  <si>
    <t>84</t>
  </si>
  <si>
    <t>979024443</t>
  </si>
  <si>
    <t>Očištění vybouraných obrubníků a krajníků silničních</t>
  </si>
  <si>
    <t>1992898266</t>
  </si>
  <si>
    <t>85</t>
  </si>
  <si>
    <t>979054451</t>
  </si>
  <si>
    <t>Očištění vybouraných zámkových dlaždic s původním spárováním z kameniva těženého</t>
  </si>
  <si>
    <t>-320321926</t>
  </si>
  <si>
    <t>997</t>
  </si>
  <si>
    <t>Přesun sutě</t>
  </si>
  <si>
    <t>86</t>
  </si>
  <si>
    <t>997221551</t>
  </si>
  <si>
    <t>Vodorovná doprava suti ze sypkých materiálů do 1 km</t>
  </si>
  <si>
    <t>137692144</t>
  </si>
  <si>
    <t>87</t>
  </si>
  <si>
    <t>997221559</t>
  </si>
  <si>
    <t>Příplatek ZKD 1 km u vodorovné dopravy suti ze sypkých materiálů</t>
  </si>
  <si>
    <t>-31746857</t>
  </si>
  <si>
    <t>2881,63*6 'Přepočtené koeficientem množství</t>
  </si>
  <si>
    <t>88</t>
  </si>
  <si>
    <t>997221611</t>
  </si>
  <si>
    <t>Nakládání suti na dopravní prostředky pro vodorovnou dopravu</t>
  </si>
  <si>
    <t>1643987303</t>
  </si>
  <si>
    <t>89</t>
  </si>
  <si>
    <t>997221861</t>
  </si>
  <si>
    <t>Poplatek za uložení na recyklační skládce (skládkovné) stavebního odpadu z prostého betonu pod kódem 17 01 01</t>
  </si>
  <si>
    <t>752556941</t>
  </si>
  <si>
    <t>90</t>
  </si>
  <si>
    <t>997221862</t>
  </si>
  <si>
    <t>Poplatek za uložení na recyklační skládce (skládkovné) stavebního odpadu z armovaného betonu pod kódem 17 01 01</t>
  </si>
  <si>
    <t>-1604622071</t>
  </si>
  <si>
    <t>91</t>
  </si>
  <si>
    <t>997221873</t>
  </si>
  <si>
    <t>Poplatek za uložení na recyklační skládce (skládkovné) stavebního odpadu zeminy a kamení zatříděného do Katalogu odpadů pod kódem 17 05 04</t>
  </si>
  <si>
    <t>-305325167</t>
  </si>
  <si>
    <t>92</t>
  </si>
  <si>
    <t>997221875</t>
  </si>
  <si>
    <t>Poplatek za uložení na recyklační skládce (skládkovné) stavebního odpadu asfaltového bez obsahu dehtu zatříděného do Katalogu odpadů pod kódem 17 03 02</t>
  </si>
  <si>
    <t>537856191</t>
  </si>
  <si>
    <t>93</t>
  </si>
  <si>
    <t>997013867</t>
  </si>
  <si>
    <t>Poplatek za uložení stavebního odpadu na recyklační skládce (skládkovné) z tašek a keramických výrobků kód odpadu 17 01 03</t>
  </si>
  <si>
    <t>-1681079210</t>
  </si>
  <si>
    <t>998</t>
  </si>
  <si>
    <t>Přesun hmot</t>
  </si>
  <si>
    <t>94</t>
  </si>
  <si>
    <t>998225111</t>
  </si>
  <si>
    <t>Přesun hmot pro pozemní komunikace s krytem z kamene, monolitickým betonovým nebo živičným</t>
  </si>
  <si>
    <t>-787145953</t>
  </si>
  <si>
    <t>Objekt:</t>
  </si>
  <si>
    <t>VRN - Vedlejší rozpočtové náklady</t>
  </si>
  <si>
    <t>Zkouška průtočnosti UV</t>
  </si>
  <si>
    <t xml:space="preserve"> ks</t>
  </si>
  <si>
    <t>1237136741</t>
  </si>
  <si>
    <t>Tlaková a kamerová zkouška přípojky</t>
  </si>
  <si>
    <t>1750067269</t>
  </si>
  <si>
    <t>Dočasné dopravní značení</t>
  </si>
  <si>
    <t>kpl</t>
  </si>
  <si>
    <t>421693097</t>
  </si>
  <si>
    <t>Zařízení staveniště montáž</t>
  </si>
  <si>
    <t>1781469295</t>
  </si>
  <si>
    <t>Zařízení staveniště demontáž</t>
  </si>
  <si>
    <t>1571540009</t>
  </si>
  <si>
    <t>Koordinační činnost</t>
  </si>
  <si>
    <t>-949425068</t>
  </si>
  <si>
    <t>Vytyčení inženýrských sítí</t>
  </si>
  <si>
    <t>-1107146909</t>
  </si>
  <si>
    <t>Geodetické zaměření</t>
  </si>
  <si>
    <t>-2056936043</t>
  </si>
  <si>
    <t>Dokumentace skutečného provedení díla</t>
  </si>
  <si>
    <t>2059254580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</si>
</sst>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78"/>
      <c r="AS2" s="278"/>
      <c r="AT2" s="278"/>
      <c r="AU2" s="278"/>
      <c r="AV2" s="278"/>
      <c r="AW2" s="278"/>
      <c r="AX2" s="278"/>
      <c r="AY2" s="278"/>
      <c r="AZ2" s="278"/>
      <c r="BA2" s="278"/>
      <c r="BB2" s="278"/>
      <c r="BC2" s="278"/>
      <c r="BD2" s="278"/>
      <c r="BE2" s="278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41" t="s">
        <v>14</v>
      </c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K5" s="242"/>
      <c r="AL5" s="242"/>
      <c r="AM5" s="242"/>
      <c r="AN5" s="242"/>
      <c r="AO5" s="242"/>
      <c r="AP5" s="21"/>
      <c r="AQ5" s="21"/>
      <c r="AR5" s="19"/>
      <c r="BE5" s="238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43" t="s">
        <v>17</v>
      </c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X6" s="242"/>
      <c r="Y6" s="242"/>
      <c r="Z6" s="242"/>
      <c r="AA6" s="242"/>
      <c r="AB6" s="242"/>
      <c r="AC6" s="242"/>
      <c r="AD6" s="242"/>
      <c r="AE6" s="242"/>
      <c r="AF6" s="242"/>
      <c r="AG6" s="242"/>
      <c r="AH6" s="242"/>
      <c r="AI6" s="242"/>
      <c r="AJ6" s="242"/>
      <c r="AK6" s="242"/>
      <c r="AL6" s="242"/>
      <c r="AM6" s="242"/>
      <c r="AN6" s="242"/>
      <c r="AO6" s="242"/>
      <c r="AP6" s="21"/>
      <c r="AQ6" s="21"/>
      <c r="AR6" s="19"/>
      <c r="BE6" s="239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39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39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39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39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239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39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28</v>
      </c>
      <c r="AO13" s="21"/>
      <c r="AP13" s="21"/>
      <c r="AQ13" s="21"/>
      <c r="AR13" s="19"/>
      <c r="BE13" s="239"/>
      <c r="BS13" s="16" t="s">
        <v>6</v>
      </c>
    </row>
    <row r="14" spans="1:74" ht="12.75">
      <c r="B14" s="20"/>
      <c r="C14" s="21"/>
      <c r="D14" s="21"/>
      <c r="E14" s="244" t="s">
        <v>28</v>
      </c>
      <c r="F14" s="245"/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5"/>
      <c r="AD14" s="245"/>
      <c r="AE14" s="245"/>
      <c r="AF14" s="245"/>
      <c r="AG14" s="245"/>
      <c r="AH14" s="245"/>
      <c r="AI14" s="245"/>
      <c r="AJ14" s="245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239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39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39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39"/>
      <c r="BS17" s="16" t="s">
        <v>30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39"/>
      <c r="BS18" s="16" t="s">
        <v>6</v>
      </c>
    </row>
    <row r="19" spans="1:71" s="1" customFormat="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39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39"/>
      <c r="BS20" s="16" t="s">
        <v>30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39"/>
    </row>
    <row r="22" spans="1:71" s="1" customFormat="1" ht="12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39"/>
    </row>
    <row r="23" spans="1:71" s="1" customFormat="1" ht="16.5" customHeight="1">
      <c r="B23" s="20"/>
      <c r="C23" s="21"/>
      <c r="D23" s="21"/>
      <c r="E23" s="246" t="s">
        <v>1</v>
      </c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6"/>
      <c r="Q23" s="246"/>
      <c r="R23" s="246"/>
      <c r="S23" s="246"/>
      <c r="T23" s="246"/>
      <c r="U23" s="246"/>
      <c r="V23" s="246"/>
      <c r="W23" s="246"/>
      <c r="X23" s="246"/>
      <c r="Y23" s="246"/>
      <c r="Z23" s="246"/>
      <c r="AA23" s="246"/>
      <c r="AB23" s="246"/>
      <c r="AC23" s="246"/>
      <c r="AD23" s="246"/>
      <c r="AE23" s="246"/>
      <c r="AF23" s="246"/>
      <c r="AG23" s="246"/>
      <c r="AH23" s="246"/>
      <c r="AI23" s="246"/>
      <c r="AJ23" s="246"/>
      <c r="AK23" s="246"/>
      <c r="AL23" s="246"/>
      <c r="AM23" s="246"/>
      <c r="AN23" s="246"/>
      <c r="AO23" s="21"/>
      <c r="AP23" s="21"/>
      <c r="AQ23" s="21"/>
      <c r="AR23" s="19"/>
      <c r="BE23" s="239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39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39"/>
    </row>
    <row r="26" spans="1:71" s="2" customFormat="1" ht="25.9" customHeight="1">
      <c r="A26" s="33"/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47">
        <f>ROUND(AG94,2)</f>
        <v>0</v>
      </c>
      <c r="AL26" s="248"/>
      <c r="AM26" s="248"/>
      <c r="AN26" s="248"/>
      <c r="AO26" s="248"/>
      <c r="AP26" s="35"/>
      <c r="AQ26" s="35"/>
      <c r="AR26" s="38"/>
      <c r="BE26" s="239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39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49" t="s">
        <v>34</v>
      </c>
      <c r="M28" s="249"/>
      <c r="N28" s="249"/>
      <c r="O28" s="249"/>
      <c r="P28" s="249"/>
      <c r="Q28" s="35"/>
      <c r="R28" s="35"/>
      <c r="S28" s="35"/>
      <c r="T28" s="35"/>
      <c r="U28" s="35"/>
      <c r="V28" s="35"/>
      <c r="W28" s="249" t="s">
        <v>35</v>
      </c>
      <c r="X28" s="249"/>
      <c r="Y28" s="249"/>
      <c r="Z28" s="249"/>
      <c r="AA28" s="249"/>
      <c r="AB28" s="249"/>
      <c r="AC28" s="249"/>
      <c r="AD28" s="249"/>
      <c r="AE28" s="249"/>
      <c r="AF28" s="35"/>
      <c r="AG28" s="35"/>
      <c r="AH28" s="35"/>
      <c r="AI28" s="35"/>
      <c r="AJ28" s="35"/>
      <c r="AK28" s="249" t="s">
        <v>36</v>
      </c>
      <c r="AL28" s="249"/>
      <c r="AM28" s="249"/>
      <c r="AN28" s="249"/>
      <c r="AO28" s="249"/>
      <c r="AP28" s="35"/>
      <c r="AQ28" s="35"/>
      <c r="AR28" s="38"/>
      <c r="BE28" s="239"/>
    </row>
    <row r="29" spans="1:71" s="3" customFormat="1" ht="14.45" customHeight="1">
      <c r="B29" s="39"/>
      <c r="C29" s="40"/>
      <c r="D29" s="28" t="s">
        <v>37</v>
      </c>
      <c r="E29" s="40"/>
      <c r="F29" s="28" t="s">
        <v>38</v>
      </c>
      <c r="G29" s="40"/>
      <c r="H29" s="40"/>
      <c r="I29" s="40"/>
      <c r="J29" s="40"/>
      <c r="K29" s="40"/>
      <c r="L29" s="252">
        <v>0.21</v>
      </c>
      <c r="M29" s="251"/>
      <c r="N29" s="251"/>
      <c r="O29" s="251"/>
      <c r="P29" s="251"/>
      <c r="Q29" s="40"/>
      <c r="R29" s="40"/>
      <c r="S29" s="40"/>
      <c r="T29" s="40"/>
      <c r="U29" s="40"/>
      <c r="V29" s="40"/>
      <c r="W29" s="250">
        <f>ROUND(AZ94, 2)</f>
        <v>0</v>
      </c>
      <c r="X29" s="251"/>
      <c r="Y29" s="251"/>
      <c r="Z29" s="251"/>
      <c r="AA29" s="251"/>
      <c r="AB29" s="251"/>
      <c r="AC29" s="251"/>
      <c r="AD29" s="251"/>
      <c r="AE29" s="251"/>
      <c r="AF29" s="40"/>
      <c r="AG29" s="40"/>
      <c r="AH29" s="40"/>
      <c r="AI29" s="40"/>
      <c r="AJ29" s="40"/>
      <c r="AK29" s="250">
        <f>ROUND(AV94, 2)</f>
        <v>0</v>
      </c>
      <c r="AL29" s="251"/>
      <c r="AM29" s="251"/>
      <c r="AN29" s="251"/>
      <c r="AO29" s="251"/>
      <c r="AP29" s="40"/>
      <c r="AQ29" s="40"/>
      <c r="AR29" s="41"/>
      <c r="BE29" s="240"/>
    </row>
    <row r="30" spans="1:71" s="3" customFormat="1" ht="14.45" customHeight="1">
      <c r="B30" s="39"/>
      <c r="C30" s="40"/>
      <c r="D30" s="40"/>
      <c r="E30" s="40"/>
      <c r="F30" s="28" t="s">
        <v>39</v>
      </c>
      <c r="G30" s="40"/>
      <c r="H30" s="40"/>
      <c r="I30" s="40"/>
      <c r="J30" s="40"/>
      <c r="K30" s="40"/>
      <c r="L30" s="252">
        <v>0.12</v>
      </c>
      <c r="M30" s="251"/>
      <c r="N30" s="251"/>
      <c r="O30" s="251"/>
      <c r="P30" s="251"/>
      <c r="Q30" s="40"/>
      <c r="R30" s="40"/>
      <c r="S30" s="40"/>
      <c r="T30" s="40"/>
      <c r="U30" s="40"/>
      <c r="V30" s="40"/>
      <c r="W30" s="250">
        <f>ROUND(BA94, 2)</f>
        <v>0</v>
      </c>
      <c r="X30" s="251"/>
      <c r="Y30" s="251"/>
      <c r="Z30" s="251"/>
      <c r="AA30" s="251"/>
      <c r="AB30" s="251"/>
      <c r="AC30" s="251"/>
      <c r="AD30" s="251"/>
      <c r="AE30" s="251"/>
      <c r="AF30" s="40"/>
      <c r="AG30" s="40"/>
      <c r="AH30" s="40"/>
      <c r="AI30" s="40"/>
      <c r="AJ30" s="40"/>
      <c r="AK30" s="250">
        <f>ROUND(AW94, 2)</f>
        <v>0</v>
      </c>
      <c r="AL30" s="251"/>
      <c r="AM30" s="251"/>
      <c r="AN30" s="251"/>
      <c r="AO30" s="251"/>
      <c r="AP30" s="40"/>
      <c r="AQ30" s="40"/>
      <c r="AR30" s="41"/>
      <c r="BE30" s="240"/>
    </row>
    <row r="31" spans="1:71" s="3" customFormat="1" ht="14.45" hidden="1" customHeight="1">
      <c r="B31" s="39"/>
      <c r="C31" s="40"/>
      <c r="D31" s="40"/>
      <c r="E31" s="40"/>
      <c r="F31" s="28" t="s">
        <v>40</v>
      </c>
      <c r="G31" s="40"/>
      <c r="H31" s="40"/>
      <c r="I31" s="40"/>
      <c r="J31" s="40"/>
      <c r="K31" s="40"/>
      <c r="L31" s="252">
        <v>0.21</v>
      </c>
      <c r="M31" s="251"/>
      <c r="N31" s="251"/>
      <c r="O31" s="251"/>
      <c r="P31" s="251"/>
      <c r="Q31" s="40"/>
      <c r="R31" s="40"/>
      <c r="S31" s="40"/>
      <c r="T31" s="40"/>
      <c r="U31" s="40"/>
      <c r="V31" s="40"/>
      <c r="W31" s="250">
        <f>ROUND(BB94, 2)</f>
        <v>0</v>
      </c>
      <c r="X31" s="251"/>
      <c r="Y31" s="251"/>
      <c r="Z31" s="251"/>
      <c r="AA31" s="251"/>
      <c r="AB31" s="251"/>
      <c r="AC31" s="251"/>
      <c r="AD31" s="251"/>
      <c r="AE31" s="251"/>
      <c r="AF31" s="40"/>
      <c r="AG31" s="40"/>
      <c r="AH31" s="40"/>
      <c r="AI31" s="40"/>
      <c r="AJ31" s="40"/>
      <c r="AK31" s="250">
        <v>0</v>
      </c>
      <c r="AL31" s="251"/>
      <c r="AM31" s="251"/>
      <c r="AN31" s="251"/>
      <c r="AO31" s="251"/>
      <c r="AP31" s="40"/>
      <c r="AQ31" s="40"/>
      <c r="AR31" s="41"/>
      <c r="BE31" s="240"/>
    </row>
    <row r="32" spans="1:71" s="3" customFormat="1" ht="14.45" hidden="1" customHeight="1">
      <c r="B32" s="39"/>
      <c r="C32" s="40"/>
      <c r="D32" s="40"/>
      <c r="E32" s="40"/>
      <c r="F32" s="28" t="s">
        <v>41</v>
      </c>
      <c r="G32" s="40"/>
      <c r="H32" s="40"/>
      <c r="I32" s="40"/>
      <c r="J32" s="40"/>
      <c r="K32" s="40"/>
      <c r="L32" s="252">
        <v>0.12</v>
      </c>
      <c r="M32" s="251"/>
      <c r="N32" s="251"/>
      <c r="O32" s="251"/>
      <c r="P32" s="251"/>
      <c r="Q32" s="40"/>
      <c r="R32" s="40"/>
      <c r="S32" s="40"/>
      <c r="T32" s="40"/>
      <c r="U32" s="40"/>
      <c r="V32" s="40"/>
      <c r="W32" s="250">
        <f>ROUND(BC94, 2)</f>
        <v>0</v>
      </c>
      <c r="X32" s="251"/>
      <c r="Y32" s="251"/>
      <c r="Z32" s="251"/>
      <c r="AA32" s="251"/>
      <c r="AB32" s="251"/>
      <c r="AC32" s="251"/>
      <c r="AD32" s="251"/>
      <c r="AE32" s="251"/>
      <c r="AF32" s="40"/>
      <c r="AG32" s="40"/>
      <c r="AH32" s="40"/>
      <c r="AI32" s="40"/>
      <c r="AJ32" s="40"/>
      <c r="AK32" s="250">
        <v>0</v>
      </c>
      <c r="AL32" s="251"/>
      <c r="AM32" s="251"/>
      <c r="AN32" s="251"/>
      <c r="AO32" s="251"/>
      <c r="AP32" s="40"/>
      <c r="AQ32" s="40"/>
      <c r="AR32" s="41"/>
      <c r="BE32" s="240"/>
    </row>
    <row r="33" spans="1:57" s="3" customFormat="1" ht="14.45" hidden="1" customHeight="1">
      <c r="B33" s="39"/>
      <c r="C33" s="40"/>
      <c r="D33" s="40"/>
      <c r="E33" s="40"/>
      <c r="F33" s="28" t="s">
        <v>42</v>
      </c>
      <c r="G33" s="40"/>
      <c r="H33" s="40"/>
      <c r="I33" s="40"/>
      <c r="J33" s="40"/>
      <c r="K33" s="40"/>
      <c r="L33" s="252">
        <v>0</v>
      </c>
      <c r="M33" s="251"/>
      <c r="N33" s="251"/>
      <c r="O33" s="251"/>
      <c r="P33" s="251"/>
      <c r="Q33" s="40"/>
      <c r="R33" s="40"/>
      <c r="S33" s="40"/>
      <c r="T33" s="40"/>
      <c r="U33" s="40"/>
      <c r="V33" s="40"/>
      <c r="W33" s="250">
        <f>ROUND(BD94, 2)</f>
        <v>0</v>
      </c>
      <c r="X33" s="251"/>
      <c r="Y33" s="251"/>
      <c r="Z33" s="251"/>
      <c r="AA33" s="251"/>
      <c r="AB33" s="251"/>
      <c r="AC33" s="251"/>
      <c r="AD33" s="251"/>
      <c r="AE33" s="251"/>
      <c r="AF33" s="40"/>
      <c r="AG33" s="40"/>
      <c r="AH33" s="40"/>
      <c r="AI33" s="40"/>
      <c r="AJ33" s="40"/>
      <c r="AK33" s="250">
        <v>0</v>
      </c>
      <c r="AL33" s="251"/>
      <c r="AM33" s="251"/>
      <c r="AN33" s="251"/>
      <c r="AO33" s="251"/>
      <c r="AP33" s="40"/>
      <c r="AQ33" s="40"/>
      <c r="AR33" s="41"/>
      <c r="BE33" s="240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39"/>
    </row>
    <row r="35" spans="1:57" s="2" customFormat="1" ht="25.9" customHeight="1">
      <c r="A35" s="33"/>
      <c r="B35" s="34"/>
      <c r="C35" s="42"/>
      <c r="D35" s="43" t="s">
        <v>43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44</v>
      </c>
      <c r="U35" s="44"/>
      <c r="V35" s="44"/>
      <c r="W35" s="44"/>
      <c r="X35" s="253" t="s">
        <v>45</v>
      </c>
      <c r="Y35" s="254"/>
      <c r="Z35" s="254"/>
      <c r="AA35" s="254"/>
      <c r="AB35" s="254"/>
      <c r="AC35" s="44"/>
      <c r="AD35" s="44"/>
      <c r="AE35" s="44"/>
      <c r="AF35" s="44"/>
      <c r="AG35" s="44"/>
      <c r="AH35" s="44"/>
      <c r="AI35" s="44"/>
      <c r="AJ35" s="44"/>
      <c r="AK35" s="255">
        <f>SUM(AK26:AK33)</f>
        <v>0</v>
      </c>
      <c r="AL35" s="254"/>
      <c r="AM35" s="254"/>
      <c r="AN35" s="254"/>
      <c r="AO35" s="256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47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48</v>
      </c>
      <c r="AI60" s="37"/>
      <c r="AJ60" s="37"/>
      <c r="AK60" s="37"/>
      <c r="AL60" s="37"/>
      <c r="AM60" s="51" t="s">
        <v>49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50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51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48</v>
      </c>
      <c r="AI75" s="37"/>
      <c r="AJ75" s="37"/>
      <c r="AK75" s="37"/>
      <c r="AL75" s="37"/>
      <c r="AM75" s="51" t="s">
        <v>49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03-24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57" t="str">
        <f>K6</f>
        <v>Kounicova - předjízdné pruhy</v>
      </c>
      <c r="M85" s="258"/>
      <c r="N85" s="258"/>
      <c r="O85" s="258"/>
      <c r="P85" s="258"/>
      <c r="Q85" s="258"/>
      <c r="R85" s="258"/>
      <c r="S85" s="258"/>
      <c r="T85" s="258"/>
      <c r="U85" s="258"/>
      <c r="V85" s="258"/>
      <c r="W85" s="258"/>
      <c r="X85" s="258"/>
      <c r="Y85" s="258"/>
      <c r="Z85" s="258"/>
      <c r="AA85" s="258"/>
      <c r="AB85" s="258"/>
      <c r="AC85" s="258"/>
      <c r="AD85" s="258"/>
      <c r="AE85" s="258"/>
      <c r="AF85" s="258"/>
      <c r="AG85" s="258"/>
      <c r="AH85" s="258"/>
      <c r="AI85" s="258"/>
      <c r="AJ85" s="258"/>
      <c r="AK85" s="258"/>
      <c r="AL85" s="258"/>
      <c r="AM85" s="258"/>
      <c r="AN85" s="258"/>
      <c r="AO85" s="258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59" t="str">
        <f>IF(AN8= "","",AN8)</f>
        <v>4. 10. 2024</v>
      </c>
      <c r="AN87" s="259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60" t="str">
        <f>IF(E17="","",E17)</f>
        <v xml:space="preserve"> </v>
      </c>
      <c r="AN89" s="261"/>
      <c r="AO89" s="261"/>
      <c r="AP89" s="261"/>
      <c r="AQ89" s="35"/>
      <c r="AR89" s="38"/>
      <c r="AS89" s="262" t="s">
        <v>53</v>
      </c>
      <c r="AT89" s="263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31</v>
      </c>
      <c r="AJ90" s="35"/>
      <c r="AK90" s="35"/>
      <c r="AL90" s="35"/>
      <c r="AM90" s="260" t="str">
        <f>IF(E20="","",E20)</f>
        <v xml:space="preserve"> </v>
      </c>
      <c r="AN90" s="261"/>
      <c r="AO90" s="261"/>
      <c r="AP90" s="261"/>
      <c r="AQ90" s="35"/>
      <c r="AR90" s="38"/>
      <c r="AS90" s="264"/>
      <c r="AT90" s="265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6"/>
      <c r="AT91" s="267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68" t="s">
        <v>54</v>
      </c>
      <c r="D92" s="269"/>
      <c r="E92" s="269"/>
      <c r="F92" s="269"/>
      <c r="G92" s="269"/>
      <c r="H92" s="72"/>
      <c r="I92" s="270" t="s">
        <v>55</v>
      </c>
      <c r="J92" s="269"/>
      <c r="K92" s="269"/>
      <c r="L92" s="269"/>
      <c r="M92" s="269"/>
      <c r="N92" s="269"/>
      <c r="O92" s="269"/>
      <c r="P92" s="269"/>
      <c r="Q92" s="269"/>
      <c r="R92" s="269"/>
      <c r="S92" s="269"/>
      <c r="T92" s="269"/>
      <c r="U92" s="269"/>
      <c r="V92" s="269"/>
      <c r="W92" s="269"/>
      <c r="X92" s="269"/>
      <c r="Y92" s="269"/>
      <c r="Z92" s="269"/>
      <c r="AA92" s="269"/>
      <c r="AB92" s="269"/>
      <c r="AC92" s="269"/>
      <c r="AD92" s="269"/>
      <c r="AE92" s="269"/>
      <c r="AF92" s="269"/>
      <c r="AG92" s="271" t="s">
        <v>56</v>
      </c>
      <c r="AH92" s="269"/>
      <c r="AI92" s="269"/>
      <c r="AJ92" s="269"/>
      <c r="AK92" s="269"/>
      <c r="AL92" s="269"/>
      <c r="AM92" s="269"/>
      <c r="AN92" s="270" t="s">
        <v>57</v>
      </c>
      <c r="AO92" s="269"/>
      <c r="AP92" s="272"/>
      <c r="AQ92" s="73" t="s">
        <v>58</v>
      </c>
      <c r="AR92" s="38"/>
      <c r="AS92" s="74" t="s">
        <v>59</v>
      </c>
      <c r="AT92" s="75" t="s">
        <v>60</v>
      </c>
      <c r="AU92" s="75" t="s">
        <v>61</v>
      </c>
      <c r="AV92" s="75" t="s">
        <v>62</v>
      </c>
      <c r="AW92" s="75" t="s">
        <v>63</v>
      </c>
      <c r="AX92" s="75" t="s">
        <v>64</v>
      </c>
      <c r="AY92" s="75" t="s">
        <v>65</v>
      </c>
      <c r="AZ92" s="75" t="s">
        <v>66</v>
      </c>
      <c r="BA92" s="75" t="s">
        <v>67</v>
      </c>
      <c r="BB92" s="75" t="s">
        <v>68</v>
      </c>
      <c r="BC92" s="75" t="s">
        <v>69</v>
      </c>
      <c r="BD92" s="76" t="s">
        <v>70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71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6">
        <f>ROUND(SUM(AG95:AG96),2)</f>
        <v>0</v>
      </c>
      <c r="AH94" s="276"/>
      <c r="AI94" s="276"/>
      <c r="AJ94" s="276"/>
      <c r="AK94" s="276"/>
      <c r="AL94" s="276"/>
      <c r="AM94" s="276"/>
      <c r="AN94" s="277">
        <f>SUM(AG94,AT94)</f>
        <v>0</v>
      </c>
      <c r="AO94" s="277"/>
      <c r="AP94" s="277"/>
      <c r="AQ94" s="84" t="s">
        <v>1</v>
      </c>
      <c r="AR94" s="85"/>
      <c r="AS94" s="86">
        <f>ROUND(SUM(AS95:AS96),2)</f>
        <v>0</v>
      </c>
      <c r="AT94" s="87">
        <f>ROUND(SUM(AV94:AW94),2)</f>
        <v>0</v>
      </c>
      <c r="AU94" s="88">
        <f>ROUND(SUM(AU95:AU96),5)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ROUND(SUM(AZ95:AZ96),2)</f>
        <v>0</v>
      </c>
      <c r="BA94" s="87">
        <f>ROUND(SUM(BA95:BA96),2)</f>
        <v>0</v>
      </c>
      <c r="BB94" s="87">
        <f>ROUND(SUM(BB95:BB96),2)</f>
        <v>0</v>
      </c>
      <c r="BC94" s="87">
        <f>ROUND(SUM(BC95:BC96),2)</f>
        <v>0</v>
      </c>
      <c r="BD94" s="89">
        <f>ROUND(SUM(BD95:BD96),2)</f>
        <v>0</v>
      </c>
      <c r="BS94" s="90" t="s">
        <v>72</v>
      </c>
      <c r="BT94" s="90" t="s">
        <v>73</v>
      </c>
      <c r="BV94" s="90" t="s">
        <v>74</v>
      </c>
      <c r="BW94" s="90" t="s">
        <v>5</v>
      </c>
      <c r="BX94" s="90" t="s">
        <v>75</v>
      </c>
      <c r="CL94" s="90" t="s">
        <v>1</v>
      </c>
    </row>
    <row r="95" spans="1:91" s="7" customFormat="1" ht="16.5" customHeight="1">
      <c r="A95" s="91" t="s">
        <v>76</v>
      </c>
      <c r="B95" s="92"/>
      <c r="C95" s="93"/>
      <c r="D95" s="275" t="s">
        <v>14</v>
      </c>
      <c r="E95" s="275"/>
      <c r="F95" s="275"/>
      <c r="G95" s="275"/>
      <c r="H95" s="275"/>
      <c r="I95" s="94"/>
      <c r="J95" s="275" t="s">
        <v>17</v>
      </c>
      <c r="K95" s="275"/>
      <c r="L95" s="275"/>
      <c r="M95" s="275"/>
      <c r="N95" s="275"/>
      <c r="O95" s="275"/>
      <c r="P95" s="275"/>
      <c r="Q95" s="275"/>
      <c r="R95" s="275"/>
      <c r="S95" s="275"/>
      <c r="T95" s="275"/>
      <c r="U95" s="275"/>
      <c r="V95" s="275"/>
      <c r="W95" s="275"/>
      <c r="X95" s="275"/>
      <c r="Y95" s="275"/>
      <c r="Z95" s="275"/>
      <c r="AA95" s="275"/>
      <c r="AB95" s="275"/>
      <c r="AC95" s="275"/>
      <c r="AD95" s="275"/>
      <c r="AE95" s="275"/>
      <c r="AF95" s="275"/>
      <c r="AG95" s="273">
        <f>'03-24 - Kounicova - předj...'!J28</f>
        <v>0</v>
      </c>
      <c r="AH95" s="274"/>
      <c r="AI95" s="274"/>
      <c r="AJ95" s="274"/>
      <c r="AK95" s="274"/>
      <c r="AL95" s="274"/>
      <c r="AM95" s="274"/>
      <c r="AN95" s="273">
        <f>SUM(AG95,AT95)</f>
        <v>0</v>
      </c>
      <c r="AO95" s="274"/>
      <c r="AP95" s="274"/>
      <c r="AQ95" s="95" t="s">
        <v>77</v>
      </c>
      <c r="AR95" s="96"/>
      <c r="AS95" s="97">
        <v>0</v>
      </c>
      <c r="AT95" s="98">
        <f>ROUND(SUM(AV95:AW95),2)</f>
        <v>0</v>
      </c>
      <c r="AU95" s="99">
        <f>'03-24 - Kounicova - předj...'!P120</f>
        <v>0</v>
      </c>
      <c r="AV95" s="98">
        <f>'03-24 - Kounicova - předj...'!J31</f>
        <v>0</v>
      </c>
      <c r="AW95" s="98">
        <f>'03-24 - Kounicova - předj...'!J32</f>
        <v>0</v>
      </c>
      <c r="AX95" s="98">
        <f>'03-24 - Kounicova - předj...'!J33</f>
        <v>0</v>
      </c>
      <c r="AY95" s="98">
        <f>'03-24 - Kounicova - předj...'!J34</f>
        <v>0</v>
      </c>
      <c r="AZ95" s="98">
        <f>'03-24 - Kounicova - předj...'!F31</f>
        <v>0</v>
      </c>
      <c r="BA95" s="98">
        <f>'03-24 - Kounicova - předj...'!F32</f>
        <v>0</v>
      </c>
      <c r="BB95" s="98">
        <f>'03-24 - Kounicova - předj...'!F33</f>
        <v>0</v>
      </c>
      <c r="BC95" s="98">
        <f>'03-24 - Kounicova - předj...'!F34</f>
        <v>0</v>
      </c>
      <c r="BD95" s="100">
        <f>'03-24 - Kounicova - předj...'!F35</f>
        <v>0</v>
      </c>
      <c r="BT95" s="101" t="s">
        <v>78</v>
      </c>
      <c r="BU95" s="101" t="s">
        <v>79</v>
      </c>
      <c r="BV95" s="101" t="s">
        <v>74</v>
      </c>
      <c r="BW95" s="101" t="s">
        <v>5</v>
      </c>
      <c r="BX95" s="101" t="s">
        <v>75</v>
      </c>
      <c r="CL95" s="101" t="s">
        <v>1</v>
      </c>
    </row>
    <row r="96" spans="1:91" s="7" customFormat="1" ht="16.5" customHeight="1">
      <c r="A96" s="91" t="s">
        <v>76</v>
      </c>
      <c r="B96" s="92"/>
      <c r="C96" s="93"/>
      <c r="D96" s="275" t="s">
        <v>80</v>
      </c>
      <c r="E96" s="275"/>
      <c r="F96" s="275"/>
      <c r="G96" s="275"/>
      <c r="H96" s="275"/>
      <c r="I96" s="94"/>
      <c r="J96" s="275" t="s">
        <v>81</v>
      </c>
      <c r="K96" s="275"/>
      <c r="L96" s="275"/>
      <c r="M96" s="275"/>
      <c r="N96" s="275"/>
      <c r="O96" s="275"/>
      <c r="P96" s="275"/>
      <c r="Q96" s="275"/>
      <c r="R96" s="275"/>
      <c r="S96" s="275"/>
      <c r="T96" s="275"/>
      <c r="U96" s="275"/>
      <c r="V96" s="275"/>
      <c r="W96" s="275"/>
      <c r="X96" s="275"/>
      <c r="Y96" s="275"/>
      <c r="Z96" s="275"/>
      <c r="AA96" s="275"/>
      <c r="AB96" s="275"/>
      <c r="AC96" s="275"/>
      <c r="AD96" s="275"/>
      <c r="AE96" s="275"/>
      <c r="AF96" s="275"/>
      <c r="AG96" s="273">
        <f>'VRN - Vedlejší rozpočtové...'!J30</f>
        <v>0</v>
      </c>
      <c r="AH96" s="274"/>
      <c r="AI96" s="274"/>
      <c r="AJ96" s="274"/>
      <c r="AK96" s="274"/>
      <c r="AL96" s="274"/>
      <c r="AM96" s="274"/>
      <c r="AN96" s="273">
        <f>SUM(AG96,AT96)</f>
        <v>0</v>
      </c>
      <c r="AO96" s="274"/>
      <c r="AP96" s="274"/>
      <c r="AQ96" s="95" t="s">
        <v>77</v>
      </c>
      <c r="AR96" s="96"/>
      <c r="AS96" s="102">
        <v>0</v>
      </c>
      <c r="AT96" s="103">
        <f>ROUND(SUM(AV96:AW96),2)</f>
        <v>0</v>
      </c>
      <c r="AU96" s="104">
        <f>'VRN - Vedlejší rozpočtové...'!P118</f>
        <v>0</v>
      </c>
      <c r="AV96" s="103">
        <f>'VRN - Vedlejší rozpočtové...'!J33</f>
        <v>0</v>
      </c>
      <c r="AW96" s="103">
        <f>'VRN - Vedlejší rozpočtové...'!J34</f>
        <v>0</v>
      </c>
      <c r="AX96" s="103">
        <f>'VRN - Vedlejší rozpočtové...'!J35</f>
        <v>0</v>
      </c>
      <c r="AY96" s="103">
        <f>'VRN - Vedlejší rozpočtové...'!J36</f>
        <v>0</v>
      </c>
      <c r="AZ96" s="103">
        <f>'VRN - Vedlejší rozpočtové...'!F33</f>
        <v>0</v>
      </c>
      <c r="BA96" s="103">
        <f>'VRN - Vedlejší rozpočtové...'!F34</f>
        <v>0</v>
      </c>
      <c r="BB96" s="103">
        <f>'VRN - Vedlejší rozpočtové...'!F35</f>
        <v>0</v>
      </c>
      <c r="BC96" s="103">
        <f>'VRN - Vedlejší rozpočtové...'!F36</f>
        <v>0</v>
      </c>
      <c r="BD96" s="105">
        <f>'VRN - Vedlejší rozpočtové...'!F37</f>
        <v>0</v>
      </c>
      <c r="BT96" s="101" t="s">
        <v>78</v>
      </c>
      <c r="BV96" s="101" t="s">
        <v>74</v>
      </c>
      <c r="BW96" s="101" t="s">
        <v>82</v>
      </c>
      <c r="BX96" s="101" t="s">
        <v>5</v>
      </c>
      <c r="CL96" s="101" t="s">
        <v>1</v>
      </c>
      <c r="CM96" s="101" t="s">
        <v>83</v>
      </c>
    </row>
    <row r="97" spans="1:57" s="2" customFormat="1" ht="30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  <row r="98" spans="1:57" s="2" customFormat="1" ht="6.95" customHeight="1">
      <c r="A98" s="3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</sheetData>
  <sheetProtection algorithmName="SHA-512" hashValue="RWYttJaxWdHkTsxBwthnQVhJDCLXUOGXVTBhBwxZXv1LJ5Vbq9y+TJVE+ZgopVDLV+uDfAA6LCDhhxIHQXaIQQ==" saltValue="DzUsH5qJcMGpVzANusF3FhmfFd1dcsdEkw8SFI6l19Yu0rVwFY1MhtoRA1cN6oMg4tZVpZuJCfL3F+63ZSoq1A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3-24 - Kounicova - předj...'!C2" display="/"/>
    <hyperlink ref="A96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6" t="s">
        <v>5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9"/>
      <c r="AT3" s="16" t="s">
        <v>83</v>
      </c>
    </row>
    <row r="4" spans="1:46" s="1" customFormat="1" ht="24.95" customHeight="1">
      <c r="B4" s="19"/>
      <c r="D4" s="108" t="s">
        <v>84</v>
      </c>
      <c r="L4" s="19"/>
      <c r="M4" s="109" t="s">
        <v>10</v>
      </c>
      <c r="AT4" s="16" t="s">
        <v>4</v>
      </c>
    </row>
    <row r="5" spans="1:46" s="1" customFormat="1" ht="6.95" customHeight="1">
      <c r="B5" s="19"/>
      <c r="L5" s="19"/>
    </row>
    <row r="6" spans="1:46" s="2" customFormat="1" ht="12" customHeight="1">
      <c r="A6" s="33"/>
      <c r="B6" s="38"/>
      <c r="C6" s="33"/>
      <c r="D6" s="110" t="s">
        <v>16</v>
      </c>
      <c r="E6" s="33"/>
      <c r="F6" s="33"/>
      <c r="G6" s="33"/>
      <c r="H6" s="33"/>
      <c r="I6" s="33"/>
      <c r="J6" s="33"/>
      <c r="K6" s="33"/>
      <c r="L6" s="5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16.5" customHeight="1">
      <c r="A7" s="33"/>
      <c r="B7" s="38"/>
      <c r="C7" s="33"/>
      <c r="D7" s="33"/>
      <c r="E7" s="279" t="s">
        <v>17</v>
      </c>
      <c r="F7" s="280"/>
      <c r="G7" s="280"/>
      <c r="H7" s="280"/>
      <c r="I7" s="33"/>
      <c r="J7" s="33"/>
      <c r="K7" s="33"/>
      <c r="L7" s="50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 ht="11.25">
      <c r="A8" s="33"/>
      <c r="B8" s="38"/>
      <c r="C8" s="33"/>
      <c r="D8" s="33"/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customHeight="1">
      <c r="A9" s="33"/>
      <c r="B9" s="38"/>
      <c r="C9" s="33"/>
      <c r="D9" s="110" t="s">
        <v>18</v>
      </c>
      <c r="E9" s="33"/>
      <c r="F9" s="111" t="s">
        <v>1</v>
      </c>
      <c r="G9" s="33"/>
      <c r="H9" s="33"/>
      <c r="I9" s="110" t="s">
        <v>19</v>
      </c>
      <c r="J9" s="111" t="s">
        <v>1</v>
      </c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0" t="s">
        <v>20</v>
      </c>
      <c r="E10" s="33"/>
      <c r="F10" s="111" t="s">
        <v>21</v>
      </c>
      <c r="G10" s="33"/>
      <c r="H10" s="33"/>
      <c r="I10" s="110" t="s">
        <v>22</v>
      </c>
      <c r="J10" s="112" t="str">
        <f>'Rekapitulace stavby'!AN8</f>
        <v>4. 10. 2024</v>
      </c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9" customHeight="1">
      <c r="A11" s="33"/>
      <c r="B11" s="38"/>
      <c r="C11" s="33"/>
      <c r="D11" s="33"/>
      <c r="E11" s="33"/>
      <c r="F11" s="33"/>
      <c r="G11" s="33"/>
      <c r="H11" s="33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0" t="s">
        <v>24</v>
      </c>
      <c r="E12" s="33"/>
      <c r="F12" s="33"/>
      <c r="G12" s="33"/>
      <c r="H12" s="33"/>
      <c r="I12" s="110" t="s">
        <v>25</v>
      </c>
      <c r="J12" s="111" t="str">
        <f>IF('Rekapitulace stavby'!AN10="","",'Rekapitulace stavby'!AN10)</f>
        <v/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customHeight="1">
      <c r="A13" s="33"/>
      <c r="B13" s="38"/>
      <c r="C13" s="33"/>
      <c r="D13" s="33"/>
      <c r="E13" s="111" t="str">
        <f>IF('Rekapitulace stavby'!E11="","",'Rekapitulace stavby'!E11)</f>
        <v xml:space="preserve"> </v>
      </c>
      <c r="F13" s="33"/>
      <c r="G13" s="33"/>
      <c r="H13" s="33"/>
      <c r="I13" s="110" t="s">
        <v>26</v>
      </c>
      <c r="J13" s="111" t="str">
        <f>IF('Rekapitulace stavby'!AN11="","",'Rekapitulace stavby'!AN11)</f>
        <v/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5" customHeight="1">
      <c r="A14" s="33"/>
      <c r="B14" s="38"/>
      <c r="C14" s="33"/>
      <c r="D14" s="33"/>
      <c r="E14" s="33"/>
      <c r="F14" s="33"/>
      <c r="G14" s="33"/>
      <c r="H14" s="33"/>
      <c r="I14" s="33"/>
      <c r="J14" s="33"/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customHeight="1">
      <c r="A15" s="33"/>
      <c r="B15" s="38"/>
      <c r="C15" s="33"/>
      <c r="D15" s="110" t="s">
        <v>27</v>
      </c>
      <c r="E15" s="33"/>
      <c r="F15" s="33"/>
      <c r="G15" s="33"/>
      <c r="H15" s="33"/>
      <c r="I15" s="110" t="s">
        <v>25</v>
      </c>
      <c r="J15" s="29" t="str">
        <f>'Rekapitulace stavby'!AN13</f>
        <v>Vyplň údaj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customHeight="1">
      <c r="A16" s="33"/>
      <c r="B16" s="38"/>
      <c r="C16" s="33"/>
      <c r="D16" s="33"/>
      <c r="E16" s="281" t="str">
        <f>'Rekapitulace stavby'!E14</f>
        <v>Vyplň údaj</v>
      </c>
      <c r="F16" s="282"/>
      <c r="G16" s="282"/>
      <c r="H16" s="282"/>
      <c r="I16" s="110" t="s">
        <v>26</v>
      </c>
      <c r="J16" s="29" t="str">
        <f>'Rekapitulace stavby'!AN14</f>
        <v>Vyplň údaj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customHeight="1">
      <c r="A17" s="33"/>
      <c r="B17" s="38"/>
      <c r="C17" s="33"/>
      <c r="D17" s="33"/>
      <c r="E17" s="33"/>
      <c r="F17" s="33"/>
      <c r="G17" s="33"/>
      <c r="H17" s="33"/>
      <c r="I17" s="33"/>
      <c r="J17" s="33"/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8"/>
      <c r="C18" s="33"/>
      <c r="D18" s="110" t="s">
        <v>29</v>
      </c>
      <c r="E18" s="33"/>
      <c r="F18" s="33"/>
      <c r="G18" s="33"/>
      <c r="H18" s="33"/>
      <c r="I18" s="110" t="s">
        <v>25</v>
      </c>
      <c r="J18" s="111" t="str">
        <f>IF('Rekapitulace stavby'!AN16="","",'Rekapitulace stavby'!AN16)</f>
        <v/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8"/>
      <c r="C19" s="33"/>
      <c r="D19" s="33"/>
      <c r="E19" s="111" t="str">
        <f>IF('Rekapitulace stavby'!E17="","",'Rekapitulace stavby'!E17)</f>
        <v xml:space="preserve"> </v>
      </c>
      <c r="F19" s="33"/>
      <c r="G19" s="33"/>
      <c r="H19" s="33"/>
      <c r="I19" s="110" t="s">
        <v>26</v>
      </c>
      <c r="J19" s="111" t="str">
        <f>IF('Rekapitulace stavby'!AN17="","",'Rekapitulace stavby'!AN17)</f>
        <v/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customHeight="1">
      <c r="A20" s="33"/>
      <c r="B20" s="38"/>
      <c r="C20" s="33"/>
      <c r="D20" s="33"/>
      <c r="E20" s="33"/>
      <c r="F20" s="33"/>
      <c r="G20" s="33"/>
      <c r="H20" s="33"/>
      <c r="I20" s="33"/>
      <c r="J20" s="33"/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8"/>
      <c r="C21" s="33"/>
      <c r="D21" s="110" t="s">
        <v>31</v>
      </c>
      <c r="E21" s="33"/>
      <c r="F21" s="33"/>
      <c r="G21" s="33"/>
      <c r="H21" s="33"/>
      <c r="I21" s="110" t="s">
        <v>25</v>
      </c>
      <c r="J21" s="111" t="str">
        <f>IF('Rekapitulace stavby'!AN19="","",'Rekapitulace stavby'!AN19)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8"/>
      <c r="C22" s="33"/>
      <c r="D22" s="33"/>
      <c r="E22" s="111" t="str">
        <f>IF('Rekapitulace stavby'!E20="","",'Rekapitulace stavby'!E20)</f>
        <v xml:space="preserve"> </v>
      </c>
      <c r="F22" s="33"/>
      <c r="G22" s="33"/>
      <c r="H22" s="33"/>
      <c r="I22" s="110" t="s">
        <v>26</v>
      </c>
      <c r="J22" s="111" t="str">
        <f>IF('Rekapitulace stavby'!AN20="","",'Rekapitulace stavby'!AN20)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customHeight="1">
      <c r="A23" s="33"/>
      <c r="B23" s="38"/>
      <c r="C23" s="33"/>
      <c r="D23" s="33"/>
      <c r="E23" s="33"/>
      <c r="F23" s="33"/>
      <c r="G23" s="33"/>
      <c r="H23" s="33"/>
      <c r="I23" s="33"/>
      <c r="J23" s="33"/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8"/>
      <c r="C24" s="33"/>
      <c r="D24" s="110" t="s">
        <v>32</v>
      </c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16.5" customHeight="1">
      <c r="A25" s="113"/>
      <c r="B25" s="114"/>
      <c r="C25" s="113"/>
      <c r="D25" s="113"/>
      <c r="E25" s="283" t="s">
        <v>1</v>
      </c>
      <c r="F25" s="283"/>
      <c r="G25" s="283"/>
      <c r="H25" s="283"/>
      <c r="I25" s="113"/>
      <c r="J25" s="113"/>
      <c r="K25" s="113"/>
      <c r="L25" s="115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</row>
    <row r="26" spans="1:31" s="2" customFormat="1" ht="6.95" customHeight="1">
      <c r="A26" s="33"/>
      <c r="B26" s="38"/>
      <c r="C26" s="33"/>
      <c r="D26" s="33"/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116"/>
      <c r="E27" s="116"/>
      <c r="F27" s="116"/>
      <c r="G27" s="116"/>
      <c r="H27" s="116"/>
      <c r="I27" s="116"/>
      <c r="J27" s="116"/>
      <c r="K27" s="116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customHeight="1">
      <c r="A28" s="33"/>
      <c r="B28" s="38"/>
      <c r="C28" s="33"/>
      <c r="D28" s="117" t="s">
        <v>33</v>
      </c>
      <c r="E28" s="33"/>
      <c r="F28" s="33"/>
      <c r="G28" s="33"/>
      <c r="H28" s="33"/>
      <c r="I28" s="33"/>
      <c r="J28" s="118">
        <f>ROUND(J120, 2)</f>
        <v>0</v>
      </c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6"/>
      <c r="E29" s="116"/>
      <c r="F29" s="116"/>
      <c r="G29" s="116"/>
      <c r="H29" s="116"/>
      <c r="I29" s="116"/>
      <c r="J29" s="116"/>
      <c r="K29" s="116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>
      <c r="A30" s="33"/>
      <c r="B30" s="38"/>
      <c r="C30" s="33"/>
      <c r="D30" s="33"/>
      <c r="E30" s="33"/>
      <c r="F30" s="119" t="s">
        <v>35</v>
      </c>
      <c r="G30" s="33"/>
      <c r="H30" s="33"/>
      <c r="I30" s="119" t="s">
        <v>34</v>
      </c>
      <c r="J30" s="119" t="s">
        <v>36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customHeight="1">
      <c r="A31" s="33"/>
      <c r="B31" s="38"/>
      <c r="C31" s="33"/>
      <c r="D31" s="120" t="s">
        <v>37</v>
      </c>
      <c r="E31" s="110" t="s">
        <v>38</v>
      </c>
      <c r="F31" s="121">
        <f>ROUND((SUM(BE120:BE299)),  2)</f>
        <v>0</v>
      </c>
      <c r="G31" s="33"/>
      <c r="H31" s="33"/>
      <c r="I31" s="122">
        <v>0.21</v>
      </c>
      <c r="J31" s="121">
        <f>ROUND(((SUM(BE120:BE299))*I31),  2)</f>
        <v>0</v>
      </c>
      <c r="K31" s="3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110" t="s">
        <v>39</v>
      </c>
      <c r="F32" s="121">
        <f>ROUND((SUM(BF120:BF299)),  2)</f>
        <v>0</v>
      </c>
      <c r="G32" s="33"/>
      <c r="H32" s="33"/>
      <c r="I32" s="122">
        <v>0.12</v>
      </c>
      <c r="J32" s="121">
        <f>ROUND(((SUM(BF120:BF299))*I32), 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33"/>
      <c r="E33" s="110" t="s">
        <v>40</v>
      </c>
      <c r="F33" s="121">
        <f>ROUND((SUM(BG120:BG299)),  2)</f>
        <v>0</v>
      </c>
      <c r="G33" s="33"/>
      <c r="H33" s="33"/>
      <c r="I33" s="122">
        <v>0.21</v>
      </c>
      <c r="J33" s="121">
        <f>0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10" t="s">
        <v>41</v>
      </c>
      <c r="F34" s="121">
        <f>ROUND((SUM(BH120:BH299)),  2)</f>
        <v>0</v>
      </c>
      <c r="G34" s="33"/>
      <c r="H34" s="33"/>
      <c r="I34" s="122">
        <v>0.12</v>
      </c>
      <c r="J34" s="121">
        <f>0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0" t="s">
        <v>42</v>
      </c>
      <c r="F35" s="121">
        <f>ROUND((SUM(BI120:BI299)),  2)</f>
        <v>0</v>
      </c>
      <c r="G35" s="33"/>
      <c r="H35" s="33"/>
      <c r="I35" s="122">
        <v>0</v>
      </c>
      <c r="J35" s="121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customHeight="1">
      <c r="A36" s="33"/>
      <c r="B36" s="38"/>
      <c r="C36" s="33"/>
      <c r="D36" s="33"/>
      <c r="E36" s="33"/>
      <c r="F36" s="33"/>
      <c r="G36" s="33"/>
      <c r="H36" s="33"/>
      <c r="I36" s="33"/>
      <c r="J36" s="33"/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>
      <c r="A37" s="33"/>
      <c r="B37" s="38"/>
      <c r="C37" s="123"/>
      <c r="D37" s="124" t="s">
        <v>43</v>
      </c>
      <c r="E37" s="125"/>
      <c r="F37" s="125"/>
      <c r="G37" s="126" t="s">
        <v>44</v>
      </c>
      <c r="H37" s="127" t="s">
        <v>45</v>
      </c>
      <c r="I37" s="125"/>
      <c r="J37" s="128">
        <f>SUM(J28:J35)</f>
        <v>0</v>
      </c>
      <c r="K37" s="129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customHeight="1">
      <c r="B39" s="19"/>
      <c r="L39" s="19"/>
    </row>
    <row r="40" spans="1:31" s="1" customFormat="1" ht="14.45" customHeight="1">
      <c r="B40" s="19"/>
      <c r="L40" s="19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0" t="s">
        <v>46</v>
      </c>
      <c r="E50" s="131"/>
      <c r="F50" s="131"/>
      <c r="G50" s="130" t="s">
        <v>47</v>
      </c>
      <c r="H50" s="131"/>
      <c r="I50" s="131"/>
      <c r="J50" s="131"/>
      <c r="K50" s="131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2" t="s">
        <v>48</v>
      </c>
      <c r="E61" s="133"/>
      <c r="F61" s="134" t="s">
        <v>49</v>
      </c>
      <c r="G61" s="132" t="s">
        <v>48</v>
      </c>
      <c r="H61" s="133"/>
      <c r="I61" s="133"/>
      <c r="J61" s="135" t="s">
        <v>49</v>
      </c>
      <c r="K61" s="13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0" t="s">
        <v>50</v>
      </c>
      <c r="E65" s="136"/>
      <c r="F65" s="136"/>
      <c r="G65" s="130" t="s">
        <v>51</v>
      </c>
      <c r="H65" s="136"/>
      <c r="I65" s="136"/>
      <c r="J65" s="136"/>
      <c r="K65" s="136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2" t="s">
        <v>48</v>
      </c>
      <c r="E76" s="133"/>
      <c r="F76" s="134" t="s">
        <v>49</v>
      </c>
      <c r="G76" s="132" t="s">
        <v>48</v>
      </c>
      <c r="H76" s="133"/>
      <c r="I76" s="133"/>
      <c r="J76" s="135" t="s">
        <v>49</v>
      </c>
      <c r="K76" s="13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85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57" t="str">
        <f>E7</f>
        <v>Kounicova - předjízdné pruhy</v>
      </c>
      <c r="F85" s="284"/>
      <c r="G85" s="284"/>
      <c r="H85" s="284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customHeight="1">
      <c r="A87" s="33"/>
      <c r="B87" s="34"/>
      <c r="C87" s="28" t="s">
        <v>20</v>
      </c>
      <c r="D87" s="35"/>
      <c r="E87" s="35"/>
      <c r="F87" s="26" t="str">
        <f>F10</f>
        <v xml:space="preserve"> </v>
      </c>
      <c r="G87" s="35"/>
      <c r="H87" s="35"/>
      <c r="I87" s="28" t="s">
        <v>22</v>
      </c>
      <c r="J87" s="65" t="str">
        <f>IF(J10="","",J10)</f>
        <v>4. 10. 2024</v>
      </c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2" customHeight="1">
      <c r="A89" s="33"/>
      <c r="B89" s="34"/>
      <c r="C89" s="28" t="s">
        <v>24</v>
      </c>
      <c r="D89" s="35"/>
      <c r="E89" s="35"/>
      <c r="F89" s="26" t="str">
        <f>E13</f>
        <v xml:space="preserve"> </v>
      </c>
      <c r="G89" s="35"/>
      <c r="H89" s="35"/>
      <c r="I89" s="28" t="s">
        <v>29</v>
      </c>
      <c r="J89" s="31" t="str">
        <f>E19</f>
        <v xml:space="preserve"> 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2" customHeight="1">
      <c r="A90" s="33"/>
      <c r="B90" s="34"/>
      <c r="C90" s="28" t="s">
        <v>27</v>
      </c>
      <c r="D90" s="35"/>
      <c r="E90" s="35"/>
      <c r="F90" s="26" t="str">
        <f>IF(E16="","",E16)</f>
        <v>Vyplň údaj</v>
      </c>
      <c r="G90" s="35"/>
      <c r="H90" s="35"/>
      <c r="I90" s="28" t="s">
        <v>31</v>
      </c>
      <c r="J90" s="31" t="str">
        <f>E22</f>
        <v xml:space="preserve"> </v>
      </c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customHeight="1">
      <c r="A92" s="33"/>
      <c r="B92" s="34"/>
      <c r="C92" s="141" t="s">
        <v>86</v>
      </c>
      <c r="D92" s="142"/>
      <c r="E92" s="142"/>
      <c r="F92" s="142"/>
      <c r="G92" s="142"/>
      <c r="H92" s="142"/>
      <c r="I92" s="142"/>
      <c r="J92" s="143" t="s">
        <v>87</v>
      </c>
      <c r="K92" s="142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9" customHeight="1">
      <c r="A94" s="33"/>
      <c r="B94" s="34"/>
      <c r="C94" s="144" t="s">
        <v>88</v>
      </c>
      <c r="D94" s="35"/>
      <c r="E94" s="35"/>
      <c r="F94" s="35"/>
      <c r="G94" s="35"/>
      <c r="H94" s="35"/>
      <c r="I94" s="35"/>
      <c r="J94" s="83">
        <f>J120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6" t="s">
        <v>89</v>
      </c>
    </row>
    <row r="95" spans="1:47" s="9" customFormat="1" ht="24.95" customHeight="1">
      <c r="B95" s="145"/>
      <c r="C95" s="146"/>
      <c r="D95" s="147" t="s">
        <v>90</v>
      </c>
      <c r="E95" s="148"/>
      <c r="F95" s="148"/>
      <c r="G95" s="148"/>
      <c r="H95" s="148"/>
      <c r="I95" s="148"/>
      <c r="J95" s="149">
        <f>J121</f>
        <v>0</v>
      </c>
      <c r="K95" s="146"/>
      <c r="L95" s="150"/>
    </row>
    <row r="96" spans="1:47" s="10" customFormat="1" ht="19.899999999999999" customHeight="1">
      <c r="B96" s="151"/>
      <c r="C96" s="152"/>
      <c r="D96" s="153" t="s">
        <v>91</v>
      </c>
      <c r="E96" s="154"/>
      <c r="F96" s="154"/>
      <c r="G96" s="154"/>
      <c r="H96" s="154"/>
      <c r="I96" s="154"/>
      <c r="J96" s="155">
        <f>J122</f>
        <v>0</v>
      </c>
      <c r="K96" s="152"/>
      <c r="L96" s="156"/>
    </row>
    <row r="97" spans="1:31" s="10" customFormat="1" ht="19.899999999999999" customHeight="1">
      <c r="B97" s="151"/>
      <c r="C97" s="152"/>
      <c r="D97" s="153" t="s">
        <v>92</v>
      </c>
      <c r="E97" s="154"/>
      <c r="F97" s="154"/>
      <c r="G97" s="154"/>
      <c r="H97" s="154"/>
      <c r="I97" s="154"/>
      <c r="J97" s="155">
        <f>J189</f>
        <v>0</v>
      </c>
      <c r="K97" s="152"/>
      <c r="L97" s="156"/>
    </row>
    <row r="98" spans="1:31" s="10" customFormat="1" ht="19.899999999999999" customHeight="1">
      <c r="B98" s="151"/>
      <c r="C98" s="152"/>
      <c r="D98" s="153" t="s">
        <v>93</v>
      </c>
      <c r="E98" s="154"/>
      <c r="F98" s="154"/>
      <c r="G98" s="154"/>
      <c r="H98" s="154"/>
      <c r="I98" s="154"/>
      <c r="J98" s="155">
        <f>J197</f>
        <v>0</v>
      </c>
      <c r="K98" s="152"/>
      <c r="L98" s="156"/>
    </row>
    <row r="99" spans="1:31" s="10" customFormat="1" ht="19.899999999999999" customHeight="1">
      <c r="B99" s="151"/>
      <c r="C99" s="152"/>
      <c r="D99" s="153" t="s">
        <v>94</v>
      </c>
      <c r="E99" s="154"/>
      <c r="F99" s="154"/>
      <c r="G99" s="154"/>
      <c r="H99" s="154"/>
      <c r="I99" s="154"/>
      <c r="J99" s="155">
        <f>J211</f>
        <v>0</v>
      </c>
      <c r="K99" s="152"/>
      <c r="L99" s="156"/>
    </row>
    <row r="100" spans="1:31" s="10" customFormat="1" ht="19.899999999999999" customHeight="1">
      <c r="B100" s="151"/>
      <c r="C100" s="152"/>
      <c r="D100" s="153" t="s">
        <v>95</v>
      </c>
      <c r="E100" s="154"/>
      <c r="F100" s="154"/>
      <c r="G100" s="154"/>
      <c r="H100" s="154"/>
      <c r="I100" s="154"/>
      <c r="J100" s="155">
        <f>J248</f>
        <v>0</v>
      </c>
      <c r="K100" s="152"/>
      <c r="L100" s="156"/>
    </row>
    <row r="101" spans="1:31" s="10" customFormat="1" ht="19.899999999999999" customHeight="1">
      <c r="B101" s="151"/>
      <c r="C101" s="152"/>
      <c r="D101" s="153" t="s">
        <v>96</v>
      </c>
      <c r="E101" s="154"/>
      <c r="F101" s="154"/>
      <c r="G101" s="154"/>
      <c r="H101" s="154"/>
      <c r="I101" s="154"/>
      <c r="J101" s="155">
        <f>J288</f>
        <v>0</v>
      </c>
      <c r="K101" s="152"/>
      <c r="L101" s="156"/>
    </row>
    <row r="102" spans="1:31" s="10" customFormat="1" ht="19.899999999999999" customHeight="1">
      <c r="B102" s="151"/>
      <c r="C102" s="152"/>
      <c r="D102" s="153" t="s">
        <v>97</v>
      </c>
      <c r="E102" s="154"/>
      <c r="F102" s="154"/>
      <c r="G102" s="154"/>
      <c r="H102" s="154"/>
      <c r="I102" s="154"/>
      <c r="J102" s="155">
        <f>J298</f>
        <v>0</v>
      </c>
      <c r="K102" s="152"/>
      <c r="L102" s="156"/>
    </row>
    <row r="103" spans="1:31" s="2" customFormat="1" ht="21.75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customHeight="1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6.95" customHeight="1">
      <c r="A108" s="33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2" t="s">
        <v>98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16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257" t="str">
        <f>E7</f>
        <v>Kounicova - předjízdné pruhy</v>
      </c>
      <c r="F112" s="284"/>
      <c r="G112" s="284"/>
      <c r="H112" s="284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20</v>
      </c>
      <c r="D114" s="35"/>
      <c r="E114" s="35"/>
      <c r="F114" s="26" t="str">
        <f>F10</f>
        <v xml:space="preserve"> </v>
      </c>
      <c r="G114" s="35"/>
      <c r="H114" s="35"/>
      <c r="I114" s="28" t="s">
        <v>22</v>
      </c>
      <c r="J114" s="65" t="str">
        <f>IF(J10="","",J10)</f>
        <v>4. 10. 2024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24</v>
      </c>
      <c r="D116" s="35"/>
      <c r="E116" s="35"/>
      <c r="F116" s="26" t="str">
        <f>E13</f>
        <v xml:space="preserve"> </v>
      </c>
      <c r="G116" s="35"/>
      <c r="H116" s="35"/>
      <c r="I116" s="28" t="s">
        <v>29</v>
      </c>
      <c r="J116" s="31" t="str">
        <f>E19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27</v>
      </c>
      <c r="D117" s="35"/>
      <c r="E117" s="35"/>
      <c r="F117" s="26" t="str">
        <f>IF(E16="","",E16)</f>
        <v>Vyplň údaj</v>
      </c>
      <c r="G117" s="35"/>
      <c r="H117" s="35"/>
      <c r="I117" s="28" t="s">
        <v>31</v>
      </c>
      <c r="J117" s="31" t="str">
        <f>E22</f>
        <v xml:space="preserve"> 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57"/>
      <c r="B119" s="158"/>
      <c r="C119" s="159" t="s">
        <v>99</v>
      </c>
      <c r="D119" s="160" t="s">
        <v>58</v>
      </c>
      <c r="E119" s="160" t="s">
        <v>54</v>
      </c>
      <c r="F119" s="160" t="s">
        <v>55</v>
      </c>
      <c r="G119" s="160" t="s">
        <v>100</v>
      </c>
      <c r="H119" s="160" t="s">
        <v>101</v>
      </c>
      <c r="I119" s="160" t="s">
        <v>102</v>
      </c>
      <c r="J119" s="161" t="s">
        <v>87</v>
      </c>
      <c r="K119" s="162" t="s">
        <v>103</v>
      </c>
      <c r="L119" s="163"/>
      <c r="M119" s="74" t="s">
        <v>1</v>
      </c>
      <c r="N119" s="75" t="s">
        <v>37</v>
      </c>
      <c r="O119" s="75" t="s">
        <v>104</v>
      </c>
      <c r="P119" s="75" t="s">
        <v>105</v>
      </c>
      <c r="Q119" s="75" t="s">
        <v>106</v>
      </c>
      <c r="R119" s="75" t="s">
        <v>107</v>
      </c>
      <c r="S119" s="75" t="s">
        <v>108</v>
      </c>
      <c r="T119" s="76" t="s">
        <v>109</v>
      </c>
      <c r="U119" s="157"/>
      <c r="V119" s="157"/>
      <c r="W119" s="157"/>
      <c r="X119" s="157"/>
      <c r="Y119" s="157"/>
      <c r="Z119" s="157"/>
      <c r="AA119" s="157"/>
      <c r="AB119" s="157"/>
      <c r="AC119" s="157"/>
      <c r="AD119" s="157"/>
      <c r="AE119" s="157"/>
    </row>
    <row r="120" spans="1:65" s="2" customFormat="1" ht="22.9" customHeight="1">
      <c r="A120" s="33"/>
      <c r="B120" s="34"/>
      <c r="C120" s="81" t="s">
        <v>110</v>
      </c>
      <c r="D120" s="35"/>
      <c r="E120" s="35"/>
      <c r="F120" s="35"/>
      <c r="G120" s="35"/>
      <c r="H120" s="35"/>
      <c r="I120" s="35"/>
      <c r="J120" s="164">
        <f>BK120</f>
        <v>0</v>
      </c>
      <c r="K120" s="35"/>
      <c r="L120" s="38"/>
      <c r="M120" s="77"/>
      <c r="N120" s="165"/>
      <c r="O120" s="78"/>
      <c r="P120" s="166">
        <f>P121</f>
        <v>0</v>
      </c>
      <c r="Q120" s="78"/>
      <c r="R120" s="166">
        <f>R121</f>
        <v>5130.855637919999</v>
      </c>
      <c r="S120" s="78"/>
      <c r="T120" s="167">
        <f>T121</f>
        <v>2881.6304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72</v>
      </c>
      <c r="AU120" s="16" t="s">
        <v>89</v>
      </c>
      <c r="BK120" s="168">
        <f>BK121</f>
        <v>0</v>
      </c>
    </row>
    <row r="121" spans="1:65" s="12" customFormat="1" ht="25.9" customHeight="1">
      <c r="B121" s="169"/>
      <c r="C121" s="170"/>
      <c r="D121" s="171" t="s">
        <v>72</v>
      </c>
      <c r="E121" s="172" t="s">
        <v>111</v>
      </c>
      <c r="F121" s="172" t="s">
        <v>112</v>
      </c>
      <c r="G121" s="170"/>
      <c r="H121" s="170"/>
      <c r="I121" s="173"/>
      <c r="J121" s="174">
        <f>BK121</f>
        <v>0</v>
      </c>
      <c r="K121" s="170"/>
      <c r="L121" s="175"/>
      <c r="M121" s="176"/>
      <c r="N121" s="177"/>
      <c r="O121" s="177"/>
      <c r="P121" s="178">
        <f>P122+P189+P197+P211+P248+P288+P298</f>
        <v>0</v>
      </c>
      <c r="Q121" s="177"/>
      <c r="R121" s="178">
        <f>R122+R189+R197+R211+R248+R288+R298</f>
        <v>5130.855637919999</v>
      </c>
      <c r="S121" s="177"/>
      <c r="T121" s="179">
        <f>T122+T189+T197+T211+T248+T288+T298</f>
        <v>2881.6304</v>
      </c>
      <c r="AR121" s="180" t="s">
        <v>78</v>
      </c>
      <c r="AT121" s="181" t="s">
        <v>72</v>
      </c>
      <c r="AU121" s="181" t="s">
        <v>73</v>
      </c>
      <c r="AY121" s="180" t="s">
        <v>113</v>
      </c>
      <c r="BK121" s="182">
        <f>BK122+BK189+BK197+BK211+BK248+BK288+BK298</f>
        <v>0</v>
      </c>
    </row>
    <row r="122" spans="1:65" s="12" customFormat="1" ht="22.9" customHeight="1">
      <c r="B122" s="169"/>
      <c r="C122" s="170"/>
      <c r="D122" s="171" t="s">
        <v>72</v>
      </c>
      <c r="E122" s="183" t="s">
        <v>78</v>
      </c>
      <c r="F122" s="183" t="s">
        <v>114</v>
      </c>
      <c r="G122" s="170"/>
      <c r="H122" s="170"/>
      <c r="I122" s="173"/>
      <c r="J122" s="184">
        <f>BK122</f>
        <v>0</v>
      </c>
      <c r="K122" s="170"/>
      <c r="L122" s="175"/>
      <c r="M122" s="176"/>
      <c r="N122" s="177"/>
      <c r="O122" s="177"/>
      <c r="P122" s="178">
        <f>SUM(P123:P188)</f>
        <v>0</v>
      </c>
      <c r="Q122" s="177"/>
      <c r="R122" s="178">
        <f>SUM(R123:R188)</f>
        <v>323.31846300000001</v>
      </c>
      <c r="S122" s="177"/>
      <c r="T122" s="179">
        <f>SUM(T123:T188)</f>
        <v>2775.5169999999998</v>
      </c>
      <c r="AR122" s="180" t="s">
        <v>78</v>
      </c>
      <c r="AT122" s="181" t="s">
        <v>72</v>
      </c>
      <c r="AU122" s="181" t="s">
        <v>78</v>
      </c>
      <c r="AY122" s="180" t="s">
        <v>113</v>
      </c>
      <c r="BK122" s="182">
        <f>SUM(BK123:BK188)</f>
        <v>0</v>
      </c>
    </row>
    <row r="123" spans="1:65" s="2" customFormat="1" ht="24.2" customHeight="1">
      <c r="A123" s="33"/>
      <c r="B123" s="34"/>
      <c r="C123" s="185" t="s">
        <v>78</v>
      </c>
      <c r="D123" s="185" t="s">
        <v>115</v>
      </c>
      <c r="E123" s="186" t="s">
        <v>116</v>
      </c>
      <c r="F123" s="187" t="s">
        <v>117</v>
      </c>
      <c r="G123" s="188" t="s">
        <v>118</v>
      </c>
      <c r="H123" s="189">
        <v>120</v>
      </c>
      <c r="I123" s="190"/>
      <c r="J123" s="191">
        <f>ROUND(I123*H123,2)</f>
        <v>0</v>
      </c>
      <c r="K123" s="192"/>
      <c r="L123" s="38"/>
      <c r="M123" s="193" t="s">
        <v>1</v>
      </c>
      <c r="N123" s="194" t="s">
        <v>38</v>
      </c>
      <c r="O123" s="70"/>
      <c r="P123" s="195">
        <f>O123*H123</f>
        <v>0</v>
      </c>
      <c r="Q123" s="195">
        <v>0</v>
      </c>
      <c r="R123" s="195">
        <f>Q123*H123</f>
        <v>0</v>
      </c>
      <c r="S123" s="195">
        <v>0.26</v>
      </c>
      <c r="T123" s="196">
        <f>S123*H123</f>
        <v>31.200000000000003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7" t="s">
        <v>119</v>
      </c>
      <c r="AT123" s="197" t="s">
        <v>115</v>
      </c>
      <c r="AU123" s="197" t="s">
        <v>83</v>
      </c>
      <c r="AY123" s="16" t="s">
        <v>113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6" t="s">
        <v>78</v>
      </c>
      <c r="BK123" s="198">
        <f>ROUND(I123*H123,2)</f>
        <v>0</v>
      </c>
      <c r="BL123" s="16" t="s">
        <v>119</v>
      </c>
      <c r="BM123" s="197" t="s">
        <v>120</v>
      </c>
    </row>
    <row r="124" spans="1:65" s="2" customFormat="1" ht="24.2" customHeight="1">
      <c r="A124" s="33"/>
      <c r="B124" s="34"/>
      <c r="C124" s="185" t="s">
        <v>83</v>
      </c>
      <c r="D124" s="185" t="s">
        <v>115</v>
      </c>
      <c r="E124" s="186" t="s">
        <v>121</v>
      </c>
      <c r="F124" s="187" t="s">
        <v>122</v>
      </c>
      <c r="G124" s="188" t="s">
        <v>118</v>
      </c>
      <c r="H124" s="189">
        <v>1189.8</v>
      </c>
      <c r="I124" s="190"/>
      <c r="J124" s="191">
        <f>ROUND(I124*H124,2)</f>
        <v>0</v>
      </c>
      <c r="K124" s="192"/>
      <c r="L124" s="38"/>
      <c r="M124" s="193" t="s">
        <v>1</v>
      </c>
      <c r="N124" s="194" t="s">
        <v>38</v>
      </c>
      <c r="O124" s="70"/>
      <c r="P124" s="195">
        <f>O124*H124</f>
        <v>0</v>
      </c>
      <c r="Q124" s="195">
        <v>0</v>
      </c>
      <c r="R124" s="195">
        <f>Q124*H124</f>
        <v>0</v>
      </c>
      <c r="S124" s="195">
        <v>0.44</v>
      </c>
      <c r="T124" s="196">
        <f>S124*H124</f>
        <v>523.51199999999994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7" t="s">
        <v>119</v>
      </c>
      <c r="AT124" s="197" t="s">
        <v>115</v>
      </c>
      <c r="AU124" s="197" t="s">
        <v>83</v>
      </c>
      <c r="AY124" s="16" t="s">
        <v>113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6" t="s">
        <v>78</v>
      </c>
      <c r="BK124" s="198">
        <f>ROUND(I124*H124,2)</f>
        <v>0</v>
      </c>
      <c r="BL124" s="16" t="s">
        <v>119</v>
      </c>
      <c r="BM124" s="197" t="s">
        <v>123</v>
      </c>
    </row>
    <row r="125" spans="1:65" s="13" customFormat="1" ht="11.25">
      <c r="B125" s="199"/>
      <c r="C125" s="200"/>
      <c r="D125" s="201" t="s">
        <v>124</v>
      </c>
      <c r="E125" s="202" t="s">
        <v>1</v>
      </c>
      <c r="F125" s="203" t="s">
        <v>125</v>
      </c>
      <c r="G125" s="200"/>
      <c r="H125" s="204">
        <v>1171.8</v>
      </c>
      <c r="I125" s="205"/>
      <c r="J125" s="200"/>
      <c r="K125" s="200"/>
      <c r="L125" s="206"/>
      <c r="M125" s="207"/>
      <c r="N125" s="208"/>
      <c r="O125" s="208"/>
      <c r="P125" s="208"/>
      <c r="Q125" s="208"/>
      <c r="R125" s="208"/>
      <c r="S125" s="208"/>
      <c r="T125" s="209"/>
      <c r="AT125" s="210" t="s">
        <v>124</v>
      </c>
      <c r="AU125" s="210" t="s">
        <v>83</v>
      </c>
      <c r="AV125" s="13" t="s">
        <v>83</v>
      </c>
      <c r="AW125" s="13" t="s">
        <v>30</v>
      </c>
      <c r="AX125" s="13" t="s">
        <v>73</v>
      </c>
      <c r="AY125" s="210" t="s">
        <v>113</v>
      </c>
    </row>
    <row r="126" spans="1:65" s="13" customFormat="1" ht="11.25">
      <c r="B126" s="199"/>
      <c r="C126" s="200"/>
      <c r="D126" s="201" t="s">
        <v>124</v>
      </c>
      <c r="E126" s="202" t="s">
        <v>1</v>
      </c>
      <c r="F126" s="203" t="s">
        <v>126</v>
      </c>
      <c r="G126" s="200"/>
      <c r="H126" s="204">
        <v>18</v>
      </c>
      <c r="I126" s="205"/>
      <c r="J126" s="200"/>
      <c r="K126" s="200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124</v>
      </c>
      <c r="AU126" s="210" t="s">
        <v>83</v>
      </c>
      <c r="AV126" s="13" t="s">
        <v>83</v>
      </c>
      <c r="AW126" s="13" t="s">
        <v>30</v>
      </c>
      <c r="AX126" s="13" t="s">
        <v>73</v>
      </c>
      <c r="AY126" s="210" t="s">
        <v>113</v>
      </c>
    </row>
    <row r="127" spans="1:65" s="14" customFormat="1" ht="11.25">
      <c r="B127" s="211"/>
      <c r="C127" s="212"/>
      <c r="D127" s="201" t="s">
        <v>124</v>
      </c>
      <c r="E127" s="213" t="s">
        <v>1</v>
      </c>
      <c r="F127" s="214" t="s">
        <v>127</v>
      </c>
      <c r="G127" s="212"/>
      <c r="H127" s="215">
        <v>1189.8</v>
      </c>
      <c r="I127" s="216"/>
      <c r="J127" s="212"/>
      <c r="K127" s="212"/>
      <c r="L127" s="217"/>
      <c r="M127" s="218"/>
      <c r="N127" s="219"/>
      <c r="O127" s="219"/>
      <c r="P127" s="219"/>
      <c r="Q127" s="219"/>
      <c r="R127" s="219"/>
      <c r="S127" s="219"/>
      <c r="T127" s="220"/>
      <c r="AT127" s="221" t="s">
        <v>124</v>
      </c>
      <c r="AU127" s="221" t="s">
        <v>83</v>
      </c>
      <c r="AV127" s="14" t="s">
        <v>119</v>
      </c>
      <c r="AW127" s="14" t="s">
        <v>30</v>
      </c>
      <c r="AX127" s="14" t="s">
        <v>78</v>
      </c>
      <c r="AY127" s="221" t="s">
        <v>113</v>
      </c>
    </row>
    <row r="128" spans="1:65" s="2" customFormat="1" ht="24.2" customHeight="1">
      <c r="A128" s="33"/>
      <c r="B128" s="34"/>
      <c r="C128" s="185" t="s">
        <v>128</v>
      </c>
      <c r="D128" s="185" t="s">
        <v>115</v>
      </c>
      <c r="E128" s="186" t="s">
        <v>129</v>
      </c>
      <c r="F128" s="187" t="s">
        <v>130</v>
      </c>
      <c r="G128" s="188" t="s">
        <v>118</v>
      </c>
      <c r="H128" s="189">
        <v>1189.8</v>
      </c>
      <c r="I128" s="190"/>
      <c r="J128" s="191">
        <f>ROUND(I128*H128,2)</f>
        <v>0</v>
      </c>
      <c r="K128" s="192"/>
      <c r="L128" s="38"/>
      <c r="M128" s="193" t="s">
        <v>1</v>
      </c>
      <c r="N128" s="194" t="s">
        <v>38</v>
      </c>
      <c r="O128" s="70"/>
      <c r="P128" s="195">
        <f>O128*H128</f>
        <v>0</v>
      </c>
      <c r="Q128" s="195">
        <v>0</v>
      </c>
      <c r="R128" s="195">
        <f>Q128*H128</f>
        <v>0</v>
      </c>
      <c r="S128" s="195">
        <v>0.625</v>
      </c>
      <c r="T128" s="196">
        <f>S128*H128</f>
        <v>743.625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7" t="s">
        <v>119</v>
      </c>
      <c r="AT128" s="197" t="s">
        <v>115</v>
      </c>
      <c r="AU128" s="197" t="s">
        <v>83</v>
      </c>
      <c r="AY128" s="16" t="s">
        <v>113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6" t="s">
        <v>78</v>
      </c>
      <c r="BK128" s="198">
        <f>ROUND(I128*H128,2)</f>
        <v>0</v>
      </c>
      <c r="BL128" s="16" t="s">
        <v>119</v>
      </c>
      <c r="BM128" s="197" t="s">
        <v>131</v>
      </c>
    </row>
    <row r="129" spans="1:65" s="13" customFormat="1" ht="11.25">
      <c r="B129" s="199"/>
      <c r="C129" s="200"/>
      <c r="D129" s="201" t="s">
        <v>124</v>
      </c>
      <c r="E129" s="202" t="s">
        <v>1</v>
      </c>
      <c r="F129" s="203" t="s">
        <v>132</v>
      </c>
      <c r="G129" s="200"/>
      <c r="H129" s="204">
        <v>1171.8</v>
      </c>
      <c r="I129" s="205"/>
      <c r="J129" s="200"/>
      <c r="K129" s="200"/>
      <c r="L129" s="206"/>
      <c r="M129" s="207"/>
      <c r="N129" s="208"/>
      <c r="O129" s="208"/>
      <c r="P129" s="208"/>
      <c r="Q129" s="208"/>
      <c r="R129" s="208"/>
      <c r="S129" s="208"/>
      <c r="T129" s="209"/>
      <c r="AT129" s="210" t="s">
        <v>124</v>
      </c>
      <c r="AU129" s="210" t="s">
        <v>83</v>
      </c>
      <c r="AV129" s="13" t="s">
        <v>83</v>
      </c>
      <c r="AW129" s="13" t="s">
        <v>30</v>
      </c>
      <c r="AX129" s="13" t="s">
        <v>73</v>
      </c>
      <c r="AY129" s="210" t="s">
        <v>113</v>
      </c>
    </row>
    <row r="130" spans="1:65" s="13" customFormat="1" ht="11.25">
      <c r="B130" s="199"/>
      <c r="C130" s="200"/>
      <c r="D130" s="201" t="s">
        <v>124</v>
      </c>
      <c r="E130" s="202" t="s">
        <v>1</v>
      </c>
      <c r="F130" s="203" t="s">
        <v>133</v>
      </c>
      <c r="G130" s="200"/>
      <c r="H130" s="204">
        <v>18</v>
      </c>
      <c r="I130" s="205"/>
      <c r="J130" s="200"/>
      <c r="K130" s="200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124</v>
      </c>
      <c r="AU130" s="210" t="s">
        <v>83</v>
      </c>
      <c r="AV130" s="13" t="s">
        <v>83</v>
      </c>
      <c r="AW130" s="13" t="s">
        <v>30</v>
      </c>
      <c r="AX130" s="13" t="s">
        <v>73</v>
      </c>
      <c r="AY130" s="210" t="s">
        <v>113</v>
      </c>
    </row>
    <row r="131" spans="1:65" s="14" customFormat="1" ht="11.25">
      <c r="B131" s="211"/>
      <c r="C131" s="212"/>
      <c r="D131" s="201" t="s">
        <v>124</v>
      </c>
      <c r="E131" s="213" t="s">
        <v>1</v>
      </c>
      <c r="F131" s="214" t="s">
        <v>127</v>
      </c>
      <c r="G131" s="212"/>
      <c r="H131" s="215">
        <v>1189.8</v>
      </c>
      <c r="I131" s="216"/>
      <c r="J131" s="212"/>
      <c r="K131" s="212"/>
      <c r="L131" s="217"/>
      <c r="M131" s="218"/>
      <c r="N131" s="219"/>
      <c r="O131" s="219"/>
      <c r="P131" s="219"/>
      <c r="Q131" s="219"/>
      <c r="R131" s="219"/>
      <c r="S131" s="219"/>
      <c r="T131" s="220"/>
      <c r="AT131" s="221" t="s">
        <v>124</v>
      </c>
      <c r="AU131" s="221" t="s">
        <v>83</v>
      </c>
      <c r="AV131" s="14" t="s">
        <v>119</v>
      </c>
      <c r="AW131" s="14" t="s">
        <v>30</v>
      </c>
      <c r="AX131" s="14" t="s">
        <v>78</v>
      </c>
      <c r="AY131" s="221" t="s">
        <v>113</v>
      </c>
    </row>
    <row r="132" spans="1:65" s="2" customFormat="1" ht="24.2" customHeight="1">
      <c r="A132" s="33"/>
      <c r="B132" s="34"/>
      <c r="C132" s="185" t="s">
        <v>119</v>
      </c>
      <c r="D132" s="185" t="s">
        <v>115</v>
      </c>
      <c r="E132" s="186" t="s">
        <v>134</v>
      </c>
      <c r="F132" s="187" t="s">
        <v>135</v>
      </c>
      <c r="G132" s="188" t="s">
        <v>118</v>
      </c>
      <c r="H132" s="189">
        <v>3924</v>
      </c>
      <c r="I132" s="190"/>
      <c r="J132" s="191">
        <f>ROUND(I132*H132,2)</f>
        <v>0</v>
      </c>
      <c r="K132" s="192"/>
      <c r="L132" s="38"/>
      <c r="M132" s="193" t="s">
        <v>1</v>
      </c>
      <c r="N132" s="194" t="s">
        <v>38</v>
      </c>
      <c r="O132" s="70"/>
      <c r="P132" s="195">
        <f>O132*H132</f>
        <v>0</v>
      </c>
      <c r="Q132" s="195">
        <v>3.0000000000000001E-5</v>
      </c>
      <c r="R132" s="195">
        <f>Q132*H132</f>
        <v>0.11772000000000001</v>
      </c>
      <c r="S132" s="195">
        <v>0.23</v>
      </c>
      <c r="T132" s="196">
        <f>S132*H132</f>
        <v>902.5200000000001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7" t="s">
        <v>119</v>
      </c>
      <c r="AT132" s="197" t="s">
        <v>115</v>
      </c>
      <c r="AU132" s="197" t="s">
        <v>83</v>
      </c>
      <c r="AY132" s="16" t="s">
        <v>113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6" t="s">
        <v>78</v>
      </c>
      <c r="BK132" s="198">
        <f>ROUND(I132*H132,2)</f>
        <v>0</v>
      </c>
      <c r="BL132" s="16" t="s">
        <v>119</v>
      </c>
      <c r="BM132" s="197" t="s">
        <v>136</v>
      </c>
    </row>
    <row r="133" spans="1:65" s="2" customFormat="1" ht="16.5" customHeight="1">
      <c r="A133" s="33"/>
      <c r="B133" s="34"/>
      <c r="C133" s="185" t="s">
        <v>137</v>
      </c>
      <c r="D133" s="185" t="s">
        <v>115</v>
      </c>
      <c r="E133" s="186" t="s">
        <v>138</v>
      </c>
      <c r="F133" s="187" t="s">
        <v>139</v>
      </c>
      <c r="G133" s="188" t="s">
        <v>118</v>
      </c>
      <c r="H133" s="189">
        <v>11898</v>
      </c>
      <c r="I133" s="190"/>
      <c r="J133" s="191">
        <f>ROUND(I133*H133,2)</f>
        <v>0</v>
      </c>
      <c r="K133" s="192"/>
      <c r="L133" s="38"/>
      <c r="M133" s="193" t="s">
        <v>1</v>
      </c>
      <c r="N133" s="194" t="s">
        <v>38</v>
      </c>
      <c r="O133" s="70"/>
      <c r="P133" s="195">
        <f>O133*H133</f>
        <v>0</v>
      </c>
      <c r="Q133" s="195">
        <v>0</v>
      </c>
      <c r="R133" s="195">
        <f>Q133*H133</f>
        <v>0</v>
      </c>
      <c r="S133" s="195">
        <v>2.3E-2</v>
      </c>
      <c r="T133" s="196">
        <f>S133*H133</f>
        <v>273.654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7" t="s">
        <v>119</v>
      </c>
      <c r="AT133" s="197" t="s">
        <v>115</v>
      </c>
      <c r="AU133" s="197" t="s">
        <v>83</v>
      </c>
      <c r="AY133" s="16" t="s">
        <v>113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6" t="s">
        <v>78</v>
      </c>
      <c r="BK133" s="198">
        <f>ROUND(I133*H133,2)</f>
        <v>0</v>
      </c>
      <c r="BL133" s="16" t="s">
        <v>119</v>
      </c>
      <c r="BM133" s="197" t="s">
        <v>140</v>
      </c>
    </row>
    <row r="134" spans="1:65" s="13" customFormat="1" ht="11.25">
      <c r="B134" s="199"/>
      <c r="C134" s="200"/>
      <c r="D134" s="201" t="s">
        <v>124</v>
      </c>
      <c r="E134" s="200"/>
      <c r="F134" s="203" t="s">
        <v>141</v>
      </c>
      <c r="G134" s="200"/>
      <c r="H134" s="204">
        <v>11898</v>
      </c>
      <c r="I134" s="205"/>
      <c r="J134" s="200"/>
      <c r="K134" s="200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124</v>
      </c>
      <c r="AU134" s="210" t="s">
        <v>83</v>
      </c>
      <c r="AV134" s="13" t="s">
        <v>83</v>
      </c>
      <c r="AW134" s="13" t="s">
        <v>4</v>
      </c>
      <c r="AX134" s="13" t="s">
        <v>78</v>
      </c>
      <c r="AY134" s="210" t="s">
        <v>113</v>
      </c>
    </row>
    <row r="135" spans="1:65" s="2" customFormat="1" ht="16.5" customHeight="1">
      <c r="A135" s="33"/>
      <c r="B135" s="34"/>
      <c r="C135" s="185" t="s">
        <v>142</v>
      </c>
      <c r="D135" s="185" t="s">
        <v>115</v>
      </c>
      <c r="E135" s="186" t="s">
        <v>143</v>
      </c>
      <c r="F135" s="187" t="s">
        <v>144</v>
      </c>
      <c r="G135" s="188" t="s">
        <v>145</v>
      </c>
      <c r="H135" s="189">
        <v>262.39999999999998</v>
      </c>
      <c r="I135" s="190"/>
      <c r="J135" s="191">
        <f>ROUND(I135*H135,2)</f>
        <v>0</v>
      </c>
      <c r="K135" s="192"/>
      <c r="L135" s="38"/>
      <c r="M135" s="193" t="s">
        <v>1</v>
      </c>
      <c r="N135" s="194" t="s">
        <v>38</v>
      </c>
      <c r="O135" s="70"/>
      <c r="P135" s="195">
        <f>O135*H135</f>
        <v>0</v>
      </c>
      <c r="Q135" s="195">
        <v>0</v>
      </c>
      <c r="R135" s="195">
        <f>Q135*H135</f>
        <v>0</v>
      </c>
      <c r="S135" s="195">
        <v>0.28999999999999998</v>
      </c>
      <c r="T135" s="196">
        <f>S135*H135</f>
        <v>76.095999999999989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7" t="s">
        <v>119</v>
      </c>
      <c r="AT135" s="197" t="s">
        <v>115</v>
      </c>
      <c r="AU135" s="197" t="s">
        <v>83</v>
      </c>
      <c r="AY135" s="16" t="s">
        <v>113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6" t="s">
        <v>78</v>
      </c>
      <c r="BK135" s="198">
        <f>ROUND(I135*H135,2)</f>
        <v>0</v>
      </c>
      <c r="BL135" s="16" t="s">
        <v>119</v>
      </c>
      <c r="BM135" s="197" t="s">
        <v>146</v>
      </c>
    </row>
    <row r="136" spans="1:65" s="13" customFormat="1" ht="11.25">
      <c r="B136" s="199"/>
      <c r="C136" s="200"/>
      <c r="D136" s="201" t="s">
        <v>124</v>
      </c>
      <c r="E136" s="202" t="s">
        <v>1</v>
      </c>
      <c r="F136" s="203" t="s">
        <v>147</v>
      </c>
      <c r="G136" s="200"/>
      <c r="H136" s="204">
        <v>262.39999999999998</v>
      </c>
      <c r="I136" s="205"/>
      <c r="J136" s="200"/>
      <c r="K136" s="200"/>
      <c r="L136" s="206"/>
      <c r="M136" s="207"/>
      <c r="N136" s="208"/>
      <c r="O136" s="208"/>
      <c r="P136" s="208"/>
      <c r="Q136" s="208"/>
      <c r="R136" s="208"/>
      <c r="S136" s="208"/>
      <c r="T136" s="209"/>
      <c r="AT136" s="210" t="s">
        <v>124</v>
      </c>
      <c r="AU136" s="210" t="s">
        <v>83</v>
      </c>
      <c r="AV136" s="13" t="s">
        <v>83</v>
      </c>
      <c r="AW136" s="13" t="s">
        <v>30</v>
      </c>
      <c r="AX136" s="13" t="s">
        <v>78</v>
      </c>
      <c r="AY136" s="210" t="s">
        <v>113</v>
      </c>
    </row>
    <row r="137" spans="1:65" s="2" customFormat="1" ht="16.5" customHeight="1">
      <c r="A137" s="33"/>
      <c r="B137" s="34"/>
      <c r="C137" s="185" t="s">
        <v>148</v>
      </c>
      <c r="D137" s="185" t="s">
        <v>115</v>
      </c>
      <c r="E137" s="186" t="s">
        <v>149</v>
      </c>
      <c r="F137" s="187" t="s">
        <v>150</v>
      </c>
      <c r="G137" s="188" t="s">
        <v>145</v>
      </c>
      <c r="H137" s="189">
        <v>602</v>
      </c>
      <c r="I137" s="190"/>
      <c r="J137" s="191">
        <f>ROUND(I137*H137,2)</f>
        <v>0</v>
      </c>
      <c r="K137" s="192"/>
      <c r="L137" s="38"/>
      <c r="M137" s="193" t="s">
        <v>1</v>
      </c>
      <c r="N137" s="194" t="s">
        <v>38</v>
      </c>
      <c r="O137" s="70"/>
      <c r="P137" s="195">
        <f>O137*H137</f>
        <v>0</v>
      </c>
      <c r="Q137" s="195">
        <v>0</v>
      </c>
      <c r="R137" s="195">
        <f>Q137*H137</f>
        <v>0</v>
      </c>
      <c r="S137" s="195">
        <v>0.20499999999999999</v>
      </c>
      <c r="T137" s="196">
        <f>S137*H137</f>
        <v>123.41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7" t="s">
        <v>119</v>
      </c>
      <c r="AT137" s="197" t="s">
        <v>115</v>
      </c>
      <c r="AU137" s="197" t="s">
        <v>83</v>
      </c>
      <c r="AY137" s="16" t="s">
        <v>113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6" t="s">
        <v>78</v>
      </c>
      <c r="BK137" s="198">
        <f>ROUND(I137*H137,2)</f>
        <v>0</v>
      </c>
      <c r="BL137" s="16" t="s">
        <v>119</v>
      </c>
      <c r="BM137" s="197" t="s">
        <v>151</v>
      </c>
    </row>
    <row r="138" spans="1:65" s="13" customFormat="1" ht="11.25">
      <c r="B138" s="199"/>
      <c r="C138" s="200"/>
      <c r="D138" s="201" t="s">
        <v>124</v>
      </c>
      <c r="E138" s="202" t="s">
        <v>1</v>
      </c>
      <c r="F138" s="203" t="s">
        <v>152</v>
      </c>
      <c r="G138" s="200"/>
      <c r="H138" s="204">
        <v>476</v>
      </c>
      <c r="I138" s="205"/>
      <c r="J138" s="200"/>
      <c r="K138" s="200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124</v>
      </c>
      <c r="AU138" s="210" t="s">
        <v>83</v>
      </c>
      <c r="AV138" s="13" t="s">
        <v>83</v>
      </c>
      <c r="AW138" s="13" t="s">
        <v>30</v>
      </c>
      <c r="AX138" s="13" t="s">
        <v>73</v>
      </c>
      <c r="AY138" s="210" t="s">
        <v>113</v>
      </c>
    </row>
    <row r="139" spans="1:65" s="13" customFormat="1" ht="11.25">
      <c r="B139" s="199"/>
      <c r="C139" s="200"/>
      <c r="D139" s="201" t="s">
        <v>124</v>
      </c>
      <c r="E139" s="202" t="s">
        <v>1</v>
      </c>
      <c r="F139" s="203" t="s">
        <v>153</v>
      </c>
      <c r="G139" s="200"/>
      <c r="H139" s="204">
        <v>85</v>
      </c>
      <c r="I139" s="205"/>
      <c r="J139" s="200"/>
      <c r="K139" s="200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124</v>
      </c>
      <c r="AU139" s="210" t="s">
        <v>83</v>
      </c>
      <c r="AV139" s="13" t="s">
        <v>83</v>
      </c>
      <c r="AW139" s="13" t="s">
        <v>30</v>
      </c>
      <c r="AX139" s="13" t="s">
        <v>73</v>
      </c>
      <c r="AY139" s="210" t="s">
        <v>113</v>
      </c>
    </row>
    <row r="140" spans="1:65" s="13" customFormat="1" ht="11.25">
      <c r="B140" s="199"/>
      <c r="C140" s="200"/>
      <c r="D140" s="201" t="s">
        <v>124</v>
      </c>
      <c r="E140" s="202" t="s">
        <v>1</v>
      </c>
      <c r="F140" s="203" t="s">
        <v>154</v>
      </c>
      <c r="G140" s="200"/>
      <c r="H140" s="204">
        <v>37</v>
      </c>
      <c r="I140" s="205"/>
      <c r="J140" s="200"/>
      <c r="K140" s="200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124</v>
      </c>
      <c r="AU140" s="210" t="s">
        <v>83</v>
      </c>
      <c r="AV140" s="13" t="s">
        <v>83</v>
      </c>
      <c r="AW140" s="13" t="s">
        <v>30</v>
      </c>
      <c r="AX140" s="13" t="s">
        <v>73</v>
      </c>
      <c r="AY140" s="210" t="s">
        <v>113</v>
      </c>
    </row>
    <row r="141" spans="1:65" s="13" customFormat="1" ht="11.25">
      <c r="B141" s="199"/>
      <c r="C141" s="200"/>
      <c r="D141" s="201" t="s">
        <v>124</v>
      </c>
      <c r="E141" s="202" t="s">
        <v>1</v>
      </c>
      <c r="F141" s="203" t="s">
        <v>155</v>
      </c>
      <c r="G141" s="200"/>
      <c r="H141" s="204">
        <v>4</v>
      </c>
      <c r="I141" s="205"/>
      <c r="J141" s="200"/>
      <c r="K141" s="200"/>
      <c r="L141" s="206"/>
      <c r="M141" s="207"/>
      <c r="N141" s="208"/>
      <c r="O141" s="208"/>
      <c r="P141" s="208"/>
      <c r="Q141" s="208"/>
      <c r="R141" s="208"/>
      <c r="S141" s="208"/>
      <c r="T141" s="209"/>
      <c r="AT141" s="210" t="s">
        <v>124</v>
      </c>
      <c r="AU141" s="210" t="s">
        <v>83</v>
      </c>
      <c r="AV141" s="13" t="s">
        <v>83</v>
      </c>
      <c r="AW141" s="13" t="s">
        <v>30</v>
      </c>
      <c r="AX141" s="13" t="s">
        <v>73</v>
      </c>
      <c r="AY141" s="210" t="s">
        <v>113</v>
      </c>
    </row>
    <row r="142" spans="1:65" s="14" customFormat="1" ht="11.25">
      <c r="B142" s="211"/>
      <c r="C142" s="212"/>
      <c r="D142" s="201" t="s">
        <v>124</v>
      </c>
      <c r="E142" s="213" t="s">
        <v>1</v>
      </c>
      <c r="F142" s="214" t="s">
        <v>127</v>
      </c>
      <c r="G142" s="212"/>
      <c r="H142" s="215">
        <v>602</v>
      </c>
      <c r="I142" s="216"/>
      <c r="J142" s="212"/>
      <c r="K142" s="212"/>
      <c r="L142" s="217"/>
      <c r="M142" s="218"/>
      <c r="N142" s="219"/>
      <c r="O142" s="219"/>
      <c r="P142" s="219"/>
      <c r="Q142" s="219"/>
      <c r="R142" s="219"/>
      <c r="S142" s="219"/>
      <c r="T142" s="220"/>
      <c r="AT142" s="221" t="s">
        <v>124</v>
      </c>
      <c r="AU142" s="221" t="s">
        <v>83</v>
      </c>
      <c r="AV142" s="14" t="s">
        <v>119</v>
      </c>
      <c r="AW142" s="14" t="s">
        <v>30</v>
      </c>
      <c r="AX142" s="14" t="s">
        <v>78</v>
      </c>
      <c r="AY142" s="221" t="s">
        <v>113</v>
      </c>
    </row>
    <row r="143" spans="1:65" s="2" customFormat="1" ht="16.5" customHeight="1">
      <c r="A143" s="33"/>
      <c r="B143" s="34"/>
      <c r="C143" s="185" t="s">
        <v>156</v>
      </c>
      <c r="D143" s="185" t="s">
        <v>115</v>
      </c>
      <c r="E143" s="186" t="s">
        <v>157</v>
      </c>
      <c r="F143" s="187" t="s">
        <v>158</v>
      </c>
      <c r="G143" s="188" t="s">
        <v>145</v>
      </c>
      <c r="H143" s="189">
        <v>166.5</v>
      </c>
      <c r="I143" s="190"/>
      <c r="J143" s="191">
        <f>ROUND(I143*H143,2)</f>
        <v>0</v>
      </c>
      <c r="K143" s="192"/>
      <c r="L143" s="38"/>
      <c r="M143" s="193" t="s">
        <v>1</v>
      </c>
      <c r="N143" s="194" t="s">
        <v>38</v>
      </c>
      <c r="O143" s="70"/>
      <c r="P143" s="195">
        <f>O143*H143</f>
        <v>0</v>
      </c>
      <c r="Q143" s="195">
        <v>0.115</v>
      </c>
      <c r="R143" s="195">
        <f>Q143*H143</f>
        <v>19.147500000000001</v>
      </c>
      <c r="S143" s="195">
        <v>0</v>
      </c>
      <c r="T143" s="196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7" t="s">
        <v>119</v>
      </c>
      <c r="AT143" s="197" t="s">
        <v>115</v>
      </c>
      <c r="AU143" s="197" t="s">
        <v>83</v>
      </c>
      <c r="AY143" s="16" t="s">
        <v>113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6" t="s">
        <v>78</v>
      </c>
      <c r="BK143" s="198">
        <f>ROUND(I143*H143,2)</f>
        <v>0</v>
      </c>
      <c r="BL143" s="16" t="s">
        <v>119</v>
      </c>
      <c r="BM143" s="197" t="s">
        <v>159</v>
      </c>
    </row>
    <row r="144" spans="1:65" s="13" customFormat="1" ht="11.25">
      <c r="B144" s="199"/>
      <c r="C144" s="200"/>
      <c r="D144" s="201" t="s">
        <v>124</v>
      </c>
      <c r="E144" s="202" t="s">
        <v>1</v>
      </c>
      <c r="F144" s="203" t="s">
        <v>160</v>
      </c>
      <c r="G144" s="200"/>
      <c r="H144" s="204">
        <v>166.5</v>
      </c>
      <c r="I144" s="205"/>
      <c r="J144" s="200"/>
      <c r="K144" s="200"/>
      <c r="L144" s="206"/>
      <c r="M144" s="207"/>
      <c r="N144" s="208"/>
      <c r="O144" s="208"/>
      <c r="P144" s="208"/>
      <c r="Q144" s="208"/>
      <c r="R144" s="208"/>
      <c r="S144" s="208"/>
      <c r="T144" s="209"/>
      <c r="AT144" s="210" t="s">
        <v>124</v>
      </c>
      <c r="AU144" s="210" t="s">
        <v>83</v>
      </c>
      <c r="AV144" s="13" t="s">
        <v>83</v>
      </c>
      <c r="AW144" s="13" t="s">
        <v>30</v>
      </c>
      <c r="AX144" s="13" t="s">
        <v>78</v>
      </c>
      <c r="AY144" s="210" t="s">
        <v>113</v>
      </c>
    </row>
    <row r="145" spans="1:65" s="2" customFormat="1" ht="24.2" customHeight="1">
      <c r="A145" s="33"/>
      <c r="B145" s="34"/>
      <c r="C145" s="185" t="s">
        <v>161</v>
      </c>
      <c r="D145" s="185" t="s">
        <v>115</v>
      </c>
      <c r="E145" s="186" t="s">
        <v>162</v>
      </c>
      <c r="F145" s="187" t="s">
        <v>163</v>
      </c>
      <c r="G145" s="188" t="s">
        <v>145</v>
      </c>
      <c r="H145" s="189">
        <v>1.3</v>
      </c>
      <c r="I145" s="190"/>
      <c r="J145" s="191">
        <f>ROUND(I145*H145,2)</f>
        <v>0</v>
      </c>
      <c r="K145" s="192"/>
      <c r="L145" s="38"/>
      <c r="M145" s="193" t="s">
        <v>1</v>
      </c>
      <c r="N145" s="194" t="s">
        <v>38</v>
      </c>
      <c r="O145" s="70"/>
      <c r="P145" s="195">
        <f>O145*H145</f>
        <v>0</v>
      </c>
      <c r="Q145" s="195">
        <v>1.269E-2</v>
      </c>
      <c r="R145" s="195">
        <f>Q145*H145</f>
        <v>1.6497000000000001E-2</v>
      </c>
      <c r="S145" s="195">
        <v>0</v>
      </c>
      <c r="T145" s="196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7" t="s">
        <v>119</v>
      </c>
      <c r="AT145" s="197" t="s">
        <v>115</v>
      </c>
      <c r="AU145" s="197" t="s">
        <v>83</v>
      </c>
      <c r="AY145" s="16" t="s">
        <v>113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6" t="s">
        <v>78</v>
      </c>
      <c r="BK145" s="198">
        <f>ROUND(I145*H145,2)</f>
        <v>0</v>
      </c>
      <c r="BL145" s="16" t="s">
        <v>119</v>
      </c>
      <c r="BM145" s="197" t="s">
        <v>164</v>
      </c>
    </row>
    <row r="146" spans="1:65" s="13" customFormat="1" ht="11.25">
      <c r="B146" s="199"/>
      <c r="C146" s="200"/>
      <c r="D146" s="201" t="s">
        <v>124</v>
      </c>
      <c r="E146" s="202" t="s">
        <v>1</v>
      </c>
      <c r="F146" s="203" t="s">
        <v>165</v>
      </c>
      <c r="G146" s="200"/>
      <c r="H146" s="204">
        <v>1.3</v>
      </c>
      <c r="I146" s="205"/>
      <c r="J146" s="200"/>
      <c r="K146" s="200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124</v>
      </c>
      <c r="AU146" s="210" t="s">
        <v>83</v>
      </c>
      <c r="AV146" s="13" t="s">
        <v>83</v>
      </c>
      <c r="AW146" s="13" t="s">
        <v>30</v>
      </c>
      <c r="AX146" s="13" t="s">
        <v>78</v>
      </c>
      <c r="AY146" s="210" t="s">
        <v>113</v>
      </c>
    </row>
    <row r="147" spans="1:65" s="2" customFormat="1" ht="24.2" customHeight="1">
      <c r="A147" s="33"/>
      <c r="B147" s="34"/>
      <c r="C147" s="185" t="s">
        <v>166</v>
      </c>
      <c r="D147" s="185" t="s">
        <v>115</v>
      </c>
      <c r="E147" s="186" t="s">
        <v>167</v>
      </c>
      <c r="F147" s="187" t="s">
        <v>168</v>
      </c>
      <c r="G147" s="188" t="s">
        <v>145</v>
      </c>
      <c r="H147" s="189">
        <v>1.3</v>
      </c>
      <c r="I147" s="190"/>
      <c r="J147" s="191">
        <f>ROUND(I147*H147,2)</f>
        <v>0</v>
      </c>
      <c r="K147" s="192"/>
      <c r="L147" s="38"/>
      <c r="M147" s="193" t="s">
        <v>1</v>
      </c>
      <c r="N147" s="194" t="s">
        <v>38</v>
      </c>
      <c r="O147" s="70"/>
      <c r="P147" s="195">
        <f>O147*H147</f>
        <v>0</v>
      </c>
      <c r="Q147" s="195">
        <v>8.6800000000000002E-3</v>
      </c>
      <c r="R147" s="195">
        <f>Q147*H147</f>
        <v>1.1284000000000001E-2</v>
      </c>
      <c r="S147" s="195">
        <v>0</v>
      </c>
      <c r="T147" s="196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7" t="s">
        <v>119</v>
      </c>
      <c r="AT147" s="197" t="s">
        <v>115</v>
      </c>
      <c r="AU147" s="197" t="s">
        <v>83</v>
      </c>
      <c r="AY147" s="16" t="s">
        <v>113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6" t="s">
        <v>78</v>
      </c>
      <c r="BK147" s="198">
        <f>ROUND(I147*H147,2)</f>
        <v>0</v>
      </c>
      <c r="BL147" s="16" t="s">
        <v>119</v>
      </c>
      <c r="BM147" s="197" t="s">
        <v>169</v>
      </c>
    </row>
    <row r="148" spans="1:65" s="13" customFormat="1" ht="11.25">
      <c r="B148" s="199"/>
      <c r="C148" s="200"/>
      <c r="D148" s="201" t="s">
        <v>124</v>
      </c>
      <c r="E148" s="202" t="s">
        <v>1</v>
      </c>
      <c r="F148" s="203" t="s">
        <v>170</v>
      </c>
      <c r="G148" s="200"/>
      <c r="H148" s="204">
        <v>1.3</v>
      </c>
      <c r="I148" s="205"/>
      <c r="J148" s="200"/>
      <c r="K148" s="200"/>
      <c r="L148" s="206"/>
      <c r="M148" s="207"/>
      <c r="N148" s="208"/>
      <c r="O148" s="208"/>
      <c r="P148" s="208"/>
      <c r="Q148" s="208"/>
      <c r="R148" s="208"/>
      <c r="S148" s="208"/>
      <c r="T148" s="209"/>
      <c r="AT148" s="210" t="s">
        <v>124</v>
      </c>
      <c r="AU148" s="210" t="s">
        <v>83</v>
      </c>
      <c r="AV148" s="13" t="s">
        <v>83</v>
      </c>
      <c r="AW148" s="13" t="s">
        <v>30</v>
      </c>
      <c r="AX148" s="13" t="s">
        <v>78</v>
      </c>
      <c r="AY148" s="210" t="s">
        <v>113</v>
      </c>
    </row>
    <row r="149" spans="1:65" s="2" customFormat="1" ht="24.2" customHeight="1">
      <c r="A149" s="33"/>
      <c r="B149" s="34"/>
      <c r="C149" s="185" t="s">
        <v>171</v>
      </c>
      <c r="D149" s="185" t="s">
        <v>115</v>
      </c>
      <c r="E149" s="186" t="s">
        <v>172</v>
      </c>
      <c r="F149" s="187" t="s">
        <v>173</v>
      </c>
      <c r="G149" s="188" t="s">
        <v>145</v>
      </c>
      <c r="H149" s="189">
        <v>3.9</v>
      </c>
      <c r="I149" s="190"/>
      <c r="J149" s="191">
        <f>ROUND(I149*H149,2)</f>
        <v>0</v>
      </c>
      <c r="K149" s="192"/>
      <c r="L149" s="38"/>
      <c r="M149" s="193" t="s">
        <v>1</v>
      </c>
      <c r="N149" s="194" t="s">
        <v>38</v>
      </c>
      <c r="O149" s="70"/>
      <c r="P149" s="195">
        <f>O149*H149</f>
        <v>0</v>
      </c>
      <c r="Q149" s="195">
        <v>3.6900000000000002E-2</v>
      </c>
      <c r="R149" s="195">
        <f>Q149*H149</f>
        <v>0.14391000000000001</v>
      </c>
      <c r="S149" s="195">
        <v>0</v>
      </c>
      <c r="T149" s="196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7" t="s">
        <v>119</v>
      </c>
      <c r="AT149" s="197" t="s">
        <v>115</v>
      </c>
      <c r="AU149" s="197" t="s">
        <v>83</v>
      </c>
      <c r="AY149" s="16" t="s">
        <v>113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6" t="s">
        <v>78</v>
      </c>
      <c r="BK149" s="198">
        <f>ROUND(I149*H149,2)</f>
        <v>0</v>
      </c>
      <c r="BL149" s="16" t="s">
        <v>119</v>
      </c>
      <c r="BM149" s="197" t="s">
        <v>174</v>
      </c>
    </row>
    <row r="150" spans="1:65" s="13" customFormat="1" ht="11.25">
      <c r="B150" s="199"/>
      <c r="C150" s="200"/>
      <c r="D150" s="201" t="s">
        <v>124</v>
      </c>
      <c r="E150" s="202" t="s">
        <v>1</v>
      </c>
      <c r="F150" s="203" t="s">
        <v>175</v>
      </c>
      <c r="G150" s="200"/>
      <c r="H150" s="204">
        <v>1.3</v>
      </c>
      <c r="I150" s="205"/>
      <c r="J150" s="200"/>
      <c r="K150" s="200"/>
      <c r="L150" s="206"/>
      <c r="M150" s="207"/>
      <c r="N150" s="208"/>
      <c r="O150" s="208"/>
      <c r="P150" s="208"/>
      <c r="Q150" s="208"/>
      <c r="R150" s="208"/>
      <c r="S150" s="208"/>
      <c r="T150" s="209"/>
      <c r="AT150" s="210" t="s">
        <v>124</v>
      </c>
      <c r="AU150" s="210" t="s">
        <v>83</v>
      </c>
      <c r="AV150" s="13" t="s">
        <v>83</v>
      </c>
      <c r="AW150" s="13" t="s">
        <v>30</v>
      </c>
      <c r="AX150" s="13" t="s">
        <v>73</v>
      </c>
      <c r="AY150" s="210" t="s">
        <v>113</v>
      </c>
    </row>
    <row r="151" spans="1:65" s="13" customFormat="1" ht="11.25">
      <c r="B151" s="199"/>
      <c r="C151" s="200"/>
      <c r="D151" s="201" t="s">
        <v>124</v>
      </c>
      <c r="E151" s="202" t="s">
        <v>1</v>
      </c>
      <c r="F151" s="203" t="s">
        <v>176</v>
      </c>
      <c r="G151" s="200"/>
      <c r="H151" s="204">
        <v>1.3</v>
      </c>
      <c r="I151" s="205"/>
      <c r="J151" s="200"/>
      <c r="K151" s="200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124</v>
      </c>
      <c r="AU151" s="210" t="s">
        <v>83</v>
      </c>
      <c r="AV151" s="13" t="s">
        <v>83</v>
      </c>
      <c r="AW151" s="13" t="s">
        <v>30</v>
      </c>
      <c r="AX151" s="13" t="s">
        <v>73</v>
      </c>
      <c r="AY151" s="210" t="s">
        <v>113</v>
      </c>
    </row>
    <row r="152" spans="1:65" s="13" customFormat="1" ht="11.25">
      <c r="B152" s="199"/>
      <c r="C152" s="200"/>
      <c r="D152" s="201" t="s">
        <v>124</v>
      </c>
      <c r="E152" s="202" t="s">
        <v>1</v>
      </c>
      <c r="F152" s="203" t="s">
        <v>177</v>
      </c>
      <c r="G152" s="200"/>
      <c r="H152" s="204">
        <v>1.3</v>
      </c>
      <c r="I152" s="205"/>
      <c r="J152" s="200"/>
      <c r="K152" s="200"/>
      <c r="L152" s="206"/>
      <c r="M152" s="207"/>
      <c r="N152" s="208"/>
      <c r="O152" s="208"/>
      <c r="P152" s="208"/>
      <c r="Q152" s="208"/>
      <c r="R152" s="208"/>
      <c r="S152" s="208"/>
      <c r="T152" s="209"/>
      <c r="AT152" s="210" t="s">
        <v>124</v>
      </c>
      <c r="AU152" s="210" t="s">
        <v>83</v>
      </c>
      <c r="AV152" s="13" t="s">
        <v>83</v>
      </c>
      <c r="AW152" s="13" t="s">
        <v>30</v>
      </c>
      <c r="AX152" s="13" t="s">
        <v>73</v>
      </c>
      <c r="AY152" s="210" t="s">
        <v>113</v>
      </c>
    </row>
    <row r="153" spans="1:65" s="14" customFormat="1" ht="11.25">
      <c r="B153" s="211"/>
      <c r="C153" s="212"/>
      <c r="D153" s="201" t="s">
        <v>124</v>
      </c>
      <c r="E153" s="213" t="s">
        <v>1</v>
      </c>
      <c r="F153" s="214" t="s">
        <v>127</v>
      </c>
      <c r="G153" s="212"/>
      <c r="H153" s="215">
        <v>3.9</v>
      </c>
      <c r="I153" s="216"/>
      <c r="J153" s="212"/>
      <c r="K153" s="212"/>
      <c r="L153" s="217"/>
      <c r="M153" s="218"/>
      <c r="N153" s="219"/>
      <c r="O153" s="219"/>
      <c r="P153" s="219"/>
      <c r="Q153" s="219"/>
      <c r="R153" s="219"/>
      <c r="S153" s="219"/>
      <c r="T153" s="220"/>
      <c r="AT153" s="221" t="s">
        <v>124</v>
      </c>
      <c r="AU153" s="221" t="s">
        <v>83</v>
      </c>
      <c r="AV153" s="14" t="s">
        <v>119</v>
      </c>
      <c r="AW153" s="14" t="s">
        <v>30</v>
      </c>
      <c r="AX153" s="14" t="s">
        <v>78</v>
      </c>
      <c r="AY153" s="221" t="s">
        <v>113</v>
      </c>
    </row>
    <row r="154" spans="1:65" s="2" customFormat="1" ht="33" customHeight="1">
      <c r="A154" s="33"/>
      <c r="B154" s="34"/>
      <c r="C154" s="185" t="s">
        <v>8</v>
      </c>
      <c r="D154" s="185" t="s">
        <v>115</v>
      </c>
      <c r="E154" s="186" t="s">
        <v>178</v>
      </c>
      <c r="F154" s="187" t="s">
        <v>179</v>
      </c>
      <c r="G154" s="188" t="s">
        <v>180</v>
      </c>
      <c r="H154" s="189">
        <v>475.96</v>
      </c>
      <c r="I154" s="190"/>
      <c r="J154" s="191">
        <f>ROUND(I154*H154,2)</f>
        <v>0</v>
      </c>
      <c r="K154" s="192"/>
      <c r="L154" s="38"/>
      <c r="M154" s="193" t="s">
        <v>1</v>
      </c>
      <c r="N154" s="194" t="s">
        <v>38</v>
      </c>
      <c r="O154" s="70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7" t="s">
        <v>119</v>
      </c>
      <c r="AT154" s="197" t="s">
        <v>115</v>
      </c>
      <c r="AU154" s="197" t="s">
        <v>83</v>
      </c>
      <c r="AY154" s="16" t="s">
        <v>113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6" t="s">
        <v>78</v>
      </c>
      <c r="BK154" s="198">
        <f>ROUND(I154*H154,2)</f>
        <v>0</v>
      </c>
      <c r="BL154" s="16" t="s">
        <v>119</v>
      </c>
      <c r="BM154" s="197" t="s">
        <v>181</v>
      </c>
    </row>
    <row r="155" spans="1:65" s="13" customFormat="1" ht="11.25">
      <c r="B155" s="199"/>
      <c r="C155" s="200"/>
      <c r="D155" s="201" t="s">
        <v>124</v>
      </c>
      <c r="E155" s="202" t="s">
        <v>1</v>
      </c>
      <c r="F155" s="203" t="s">
        <v>182</v>
      </c>
      <c r="G155" s="200"/>
      <c r="H155" s="204">
        <v>475.96</v>
      </c>
      <c r="I155" s="205"/>
      <c r="J155" s="200"/>
      <c r="K155" s="200"/>
      <c r="L155" s="206"/>
      <c r="M155" s="207"/>
      <c r="N155" s="208"/>
      <c r="O155" s="208"/>
      <c r="P155" s="208"/>
      <c r="Q155" s="208"/>
      <c r="R155" s="208"/>
      <c r="S155" s="208"/>
      <c r="T155" s="209"/>
      <c r="AT155" s="210" t="s">
        <v>124</v>
      </c>
      <c r="AU155" s="210" t="s">
        <v>83</v>
      </c>
      <c r="AV155" s="13" t="s">
        <v>83</v>
      </c>
      <c r="AW155" s="13" t="s">
        <v>30</v>
      </c>
      <c r="AX155" s="13" t="s">
        <v>78</v>
      </c>
      <c r="AY155" s="210" t="s">
        <v>113</v>
      </c>
    </row>
    <row r="156" spans="1:65" s="2" customFormat="1" ht="24.2" customHeight="1">
      <c r="A156" s="33"/>
      <c r="B156" s="34"/>
      <c r="C156" s="185" t="s">
        <v>183</v>
      </c>
      <c r="D156" s="185" t="s">
        <v>115</v>
      </c>
      <c r="E156" s="186" t="s">
        <v>184</v>
      </c>
      <c r="F156" s="187" t="s">
        <v>185</v>
      </c>
      <c r="G156" s="188" t="s">
        <v>180</v>
      </c>
      <c r="H156" s="189">
        <v>4</v>
      </c>
      <c r="I156" s="190"/>
      <c r="J156" s="191">
        <f>ROUND(I156*H156,2)</f>
        <v>0</v>
      </c>
      <c r="K156" s="192"/>
      <c r="L156" s="38"/>
      <c r="M156" s="193" t="s">
        <v>1</v>
      </c>
      <c r="N156" s="194" t="s">
        <v>38</v>
      </c>
      <c r="O156" s="70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7" t="s">
        <v>119</v>
      </c>
      <c r="AT156" s="197" t="s">
        <v>115</v>
      </c>
      <c r="AU156" s="197" t="s">
        <v>83</v>
      </c>
      <c r="AY156" s="16" t="s">
        <v>113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6" t="s">
        <v>78</v>
      </c>
      <c r="BK156" s="198">
        <f>ROUND(I156*H156,2)</f>
        <v>0</v>
      </c>
      <c r="BL156" s="16" t="s">
        <v>119</v>
      </c>
      <c r="BM156" s="197" t="s">
        <v>186</v>
      </c>
    </row>
    <row r="157" spans="1:65" s="13" customFormat="1" ht="11.25">
      <c r="B157" s="199"/>
      <c r="C157" s="200"/>
      <c r="D157" s="201" t="s">
        <v>124</v>
      </c>
      <c r="E157" s="202" t="s">
        <v>1</v>
      </c>
      <c r="F157" s="203" t="s">
        <v>187</v>
      </c>
      <c r="G157" s="200"/>
      <c r="H157" s="204">
        <v>4</v>
      </c>
      <c r="I157" s="205"/>
      <c r="J157" s="200"/>
      <c r="K157" s="200"/>
      <c r="L157" s="206"/>
      <c r="M157" s="207"/>
      <c r="N157" s="208"/>
      <c r="O157" s="208"/>
      <c r="P157" s="208"/>
      <c r="Q157" s="208"/>
      <c r="R157" s="208"/>
      <c r="S157" s="208"/>
      <c r="T157" s="209"/>
      <c r="AT157" s="210" t="s">
        <v>124</v>
      </c>
      <c r="AU157" s="210" t="s">
        <v>83</v>
      </c>
      <c r="AV157" s="13" t="s">
        <v>83</v>
      </c>
      <c r="AW157" s="13" t="s">
        <v>30</v>
      </c>
      <c r="AX157" s="13" t="s">
        <v>78</v>
      </c>
      <c r="AY157" s="210" t="s">
        <v>113</v>
      </c>
    </row>
    <row r="158" spans="1:65" s="2" customFormat="1" ht="37.9" customHeight="1">
      <c r="A158" s="33"/>
      <c r="B158" s="34"/>
      <c r="C158" s="185" t="s">
        <v>188</v>
      </c>
      <c r="D158" s="185" t="s">
        <v>115</v>
      </c>
      <c r="E158" s="186" t="s">
        <v>189</v>
      </c>
      <c r="F158" s="187" t="s">
        <v>190</v>
      </c>
      <c r="G158" s="188" t="s">
        <v>180</v>
      </c>
      <c r="H158" s="189">
        <v>30.606999999999999</v>
      </c>
      <c r="I158" s="190"/>
      <c r="J158" s="191">
        <f>ROUND(I158*H158,2)</f>
        <v>0</v>
      </c>
      <c r="K158" s="192"/>
      <c r="L158" s="38"/>
      <c r="M158" s="193" t="s">
        <v>1</v>
      </c>
      <c r="N158" s="194" t="s">
        <v>38</v>
      </c>
      <c r="O158" s="70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7" t="s">
        <v>119</v>
      </c>
      <c r="AT158" s="197" t="s">
        <v>115</v>
      </c>
      <c r="AU158" s="197" t="s">
        <v>83</v>
      </c>
      <c r="AY158" s="16" t="s">
        <v>113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6" t="s">
        <v>78</v>
      </c>
      <c r="BK158" s="198">
        <f>ROUND(I158*H158,2)</f>
        <v>0</v>
      </c>
      <c r="BL158" s="16" t="s">
        <v>119</v>
      </c>
      <c r="BM158" s="197" t="s">
        <v>191</v>
      </c>
    </row>
    <row r="159" spans="1:65" s="13" customFormat="1" ht="11.25">
      <c r="B159" s="199"/>
      <c r="C159" s="200"/>
      <c r="D159" s="201" t="s">
        <v>124</v>
      </c>
      <c r="E159" s="202" t="s">
        <v>1</v>
      </c>
      <c r="F159" s="203" t="s">
        <v>192</v>
      </c>
      <c r="G159" s="200"/>
      <c r="H159" s="204">
        <v>30.606999999999999</v>
      </c>
      <c r="I159" s="205"/>
      <c r="J159" s="200"/>
      <c r="K159" s="200"/>
      <c r="L159" s="206"/>
      <c r="M159" s="207"/>
      <c r="N159" s="208"/>
      <c r="O159" s="208"/>
      <c r="P159" s="208"/>
      <c r="Q159" s="208"/>
      <c r="R159" s="208"/>
      <c r="S159" s="208"/>
      <c r="T159" s="209"/>
      <c r="AT159" s="210" t="s">
        <v>124</v>
      </c>
      <c r="AU159" s="210" t="s">
        <v>83</v>
      </c>
      <c r="AV159" s="13" t="s">
        <v>83</v>
      </c>
      <c r="AW159" s="13" t="s">
        <v>30</v>
      </c>
      <c r="AX159" s="13" t="s">
        <v>78</v>
      </c>
      <c r="AY159" s="210" t="s">
        <v>113</v>
      </c>
    </row>
    <row r="160" spans="1:65" s="2" customFormat="1" ht="33" customHeight="1">
      <c r="A160" s="33"/>
      <c r="B160" s="34"/>
      <c r="C160" s="185" t="s">
        <v>193</v>
      </c>
      <c r="D160" s="185" t="s">
        <v>115</v>
      </c>
      <c r="E160" s="186" t="s">
        <v>194</v>
      </c>
      <c r="F160" s="187" t="s">
        <v>195</v>
      </c>
      <c r="G160" s="188" t="s">
        <v>180</v>
      </c>
      <c r="H160" s="189">
        <v>122.429</v>
      </c>
      <c r="I160" s="190"/>
      <c r="J160" s="191">
        <f>ROUND(I160*H160,2)</f>
        <v>0</v>
      </c>
      <c r="K160" s="192"/>
      <c r="L160" s="38"/>
      <c r="M160" s="193" t="s">
        <v>1</v>
      </c>
      <c r="N160" s="194" t="s">
        <v>38</v>
      </c>
      <c r="O160" s="70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7" t="s">
        <v>119</v>
      </c>
      <c r="AT160" s="197" t="s">
        <v>115</v>
      </c>
      <c r="AU160" s="197" t="s">
        <v>83</v>
      </c>
      <c r="AY160" s="16" t="s">
        <v>113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6" t="s">
        <v>78</v>
      </c>
      <c r="BK160" s="198">
        <f>ROUND(I160*H160,2)</f>
        <v>0</v>
      </c>
      <c r="BL160" s="16" t="s">
        <v>119</v>
      </c>
      <c r="BM160" s="197" t="s">
        <v>196</v>
      </c>
    </row>
    <row r="161" spans="1:65" s="13" customFormat="1" ht="11.25">
      <c r="B161" s="199"/>
      <c r="C161" s="200"/>
      <c r="D161" s="201" t="s">
        <v>124</v>
      </c>
      <c r="E161" s="202" t="s">
        <v>1</v>
      </c>
      <c r="F161" s="203" t="s">
        <v>197</v>
      </c>
      <c r="G161" s="200"/>
      <c r="H161" s="204">
        <v>122.429</v>
      </c>
      <c r="I161" s="205"/>
      <c r="J161" s="200"/>
      <c r="K161" s="200"/>
      <c r="L161" s="206"/>
      <c r="M161" s="207"/>
      <c r="N161" s="208"/>
      <c r="O161" s="208"/>
      <c r="P161" s="208"/>
      <c r="Q161" s="208"/>
      <c r="R161" s="208"/>
      <c r="S161" s="208"/>
      <c r="T161" s="209"/>
      <c r="AT161" s="210" t="s">
        <v>124</v>
      </c>
      <c r="AU161" s="210" t="s">
        <v>83</v>
      </c>
      <c r="AV161" s="13" t="s">
        <v>83</v>
      </c>
      <c r="AW161" s="13" t="s">
        <v>30</v>
      </c>
      <c r="AX161" s="13" t="s">
        <v>78</v>
      </c>
      <c r="AY161" s="210" t="s">
        <v>113</v>
      </c>
    </row>
    <row r="162" spans="1:65" s="2" customFormat="1" ht="24.2" customHeight="1">
      <c r="A162" s="33"/>
      <c r="B162" s="34"/>
      <c r="C162" s="185" t="s">
        <v>198</v>
      </c>
      <c r="D162" s="185" t="s">
        <v>115</v>
      </c>
      <c r="E162" s="186" t="s">
        <v>199</v>
      </c>
      <c r="F162" s="187" t="s">
        <v>200</v>
      </c>
      <c r="G162" s="188" t="s">
        <v>180</v>
      </c>
      <c r="H162" s="189">
        <v>30.606999999999999</v>
      </c>
      <c r="I162" s="190"/>
      <c r="J162" s="191">
        <f>ROUND(I162*H162,2)</f>
        <v>0</v>
      </c>
      <c r="K162" s="192"/>
      <c r="L162" s="38"/>
      <c r="M162" s="193" t="s">
        <v>1</v>
      </c>
      <c r="N162" s="194" t="s">
        <v>38</v>
      </c>
      <c r="O162" s="70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7" t="s">
        <v>119</v>
      </c>
      <c r="AT162" s="197" t="s">
        <v>115</v>
      </c>
      <c r="AU162" s="197" t="s">
        <v>83</v>
      </c>
      <c r="AY162" s="16" t="s">
        <v>113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6" t="s">
        <v>78</v>
      </c>
      <c r="BK162" s="198">
        <f>ROUND(I162*H162,2)</f>
        <v>0</v>
      </c>
      <c r="BL162" s="16" t="s">
        <v>119</v>
      </c>
      <c r="BM162" s="197" t="s">
        <v>201</v>
      </c>
    </row>
    <row r="163" spans="1:65" s="2" customFormat="1" ht="24.2" customHeight="1">
      <c r="A163" s="33"/>
      <c r="B163" s="34"/>
      <c r="C163" s="185" t="s">
        <v>202</v>
      </c>
      <c r="D163" s="185" t="s">
        <v>115</v>
      </c>
      <c r="E163" s="186" t="s">
        <v>203</v>
      </c>
      <c r="F163" s="187" t="s">
        <v>204</v>
      </c>
      <c r="G163" s="188" t="s">
        <v>180</v>
      </c>
      <c r="H163" s="189">
        <v>50.75</v>
      </c>
      <c r="I163" s="190"/>
      <c r="J163" s="191">
        <f>ROUND(I163*H163,2)</f>
        <v>0</v>
      </c>
      <c r="K163" s="192"/>
      <c r="L163" s="38"/>
      <c r="M163" s="193" t="s">
        <v>1</v>
      </c>
      <c r="N163" s="194" t="s">
        <v>38</v>
      </c>
      <c r="O163" s="70"/>
      <c r="P163" s="195">
        <f>O163*H163</f>
        <v>0</v>
      </c>
      <c r="Q163" s="195">
        <v>0</v>
      </c>
      <c r="R163" s="195">
        <f>Q163*H163</f>
        <v>0</v>
      </c>
      <c r="S163" s="195">
        <v>2</v>
      </c>
      <c r="T163" s="196">
        <f>S163*H163</f>
        <v>101.5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7" t="s">
        <v>119</v>
      </c>
      <c r="AT163" s="197" t="s">
        <v>115</v>
      </c>
      <c r="AU163" s="197" t="s">
        <v>83</v>
      </c>
      <c r="AY163" s="16" t="s">
        <v>113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6" t="s">
        <v>78</v>
      </c>
      <c r="BK163" s="198">
        <f>ROUND(I163*H163,2)</f>
        <v>0</v>
      </c>
      <c r="BL163" s="16" t="s">
        <v>119</v>
      </c>
      <c r="BM163" s="197" t="s">
        <v>205</v>
      </c>
    </row>
    <row r="164" spans="1:65" s="13" customFormat="1" ht="22.5">
      <c r="B164" s="199"/>
      <c r="C164" s="200"/>
      <c r="D164" s="201" t="s">
        <v>124</v>
      </c>
      <c r="E164" s="202" t="s">
        <v>1</v>
      </c>
      <c r="F164" s="203" t="s">
        <v>206</v>
      </c>
      <c r="G164" s="200"/>
      <c r="H164" s="204">
        <v>50.75</v>
      </c>
      <c r="I164" s="205"/>
      <c r="J164" s="200"/>
      <c r="K164" s="200"/>
      <c r="L164" s="206"/>
      <c r="M164" s="207"/>
      <c r="N164" s="208"/>
      <c r="O164" s="208"/>
      <c r="P164" s="208"/>
      <c r="Q164" s="208"/>
      <c r="R164" s="208"/>
      <c r="S164" s="208"/>
      <c r="T164" s="209"/>
      <c r="AT164" s="210" t="s">
        <v>124</v>
      </c>
      <c r="AU164" s="210" t="s">
        <v>83</v>
      </c>
      <c r="AV164" s="13" t="s">
        <v>83</v>
      </c>
      <c r="AW164" s="13" t="s">
        <v>30</v>
      </c>
      <c r="AX164" s="13" t="s">
        <v>78</v>
      </c>
      <c r="AY164" s="210" t="s">
        <v>113</v>
      </c>
    </row>
    <row r="165" spans="1:65" s="2" customFormat="1" ht="24.2" customHeight="1">
      <c r="A165" s="33"/>
      <c r="B165" s="34"/>
      <c r="C165" s="185" t="s">
        <v>133</v>
      </c>
      <c r="D165" s="185" t="s">
        <v>115</v>
      </c>
      <c r="E165" s="186" t="s">
        <v>207</v>
      </c>
      <c r="F165" s="187" t="s">
        <v>208</v>
      </c>
      <c r="G165" s="188" t="s">
        <v>118</v>
      </c>
      <c r="H165" s="189">
        <v>159.6</v>
      </c>
      <c r="I165" s="190"/>
      <c r="J165" s="191">
        <f>ROUND(I165*H165,2)</f>
        <v>0</v>
      </c>
      <c r="K165" s="192"/>
      <c r="L165" s="38"/>
      <c r="M165" s="193" t="s">
        <v>1</v>
      </c>
      <c r="N165" s="194" t="s">
        <v>38</v>
      </c>
      <c r="O165" s="70"/>
      <c r="P165" s="195">
        <f>O165*H165</f>
        <v>0</v>
      </c>
      <c r="Q165" s="195">
        <v>2.2699999999999999E-3</v>
      </c>
      <c r="R165" s="195">
        <f>Q165*H165</f>
        <v>0.36229199999999995</v>
      </c>
      <c r="S165" s="195">
        <v>0</v>
      </c>
      <c r="T165" s="196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7" t="s">
        <v>119</v>
      </c>
      <c r="AT165" s="197" t="s">
        <v>115</v>
      </c>
      <c r="AU165" s="197" t="s">
        <v>83</v>
      </c>
      <c r="AY165" s="16" t="s">
        <v>113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6" t="s">
        <v>78</v>
      </c>
      <c r="BK165" s="198">
        <f>ROUND(I165*H165,2)</f>
        <v>0</v>
      </c>
      <c r="BL165" s="16" t="s">
        <v>119</v>
      </c>
      <c r="BM165" s="197" t="s">
        <v>209</v>
      </c>
    </row>
    <row r="166" spans="1:65" s="13" customFormat="1" ht="11.25">
      <c r="B166" s="199"/>
      <c r="C166" s="200"/>
      <c r="D166" s="201" t="s">
        <v>124</v>
      </c>
      <c r="E166" s="202" t="s">
        <v>1</v>
      </c>
      <c r="F166" s="203" t="s">
        <v>210</v>
      </c>
      <c r="G166" s="200"/>
      <c r="H166" s="204">
        <v>159.6</v>
      </c>
      <c r="I166" s="205"/>
      <c r="J166" s="200"/>
      <c r="K166" s="200"/>
      <c r="L166" s="206"/>
      <c r="M166" s="207"/>
      <c r="N166" s="208"/>
      <c r="O166" s="208"/>
      <c r="P166" s="208"/>
      <c r="Q166" s="208"/>
      <c r="R166" s="208"/>
      <c r="S166" s="208"/>
      <c r="T166" s="209"/>
      <c r="AT166" s="210" t="s">
        <v>124</v>
      </c>
      <c r="AU166" s="210" t="s">
        <v>83</v>
      </c>
      <c r="AV166" s="13" t="s">
        <v>83</v>
      </c>
      <c r="AW166" s="13" t="s">
        <v>30</v>
      </c>
      <c r="AX166" s="13" t="s">
        <v>78</v>
      </c>
      <c r="AY166" s="210" t="s">
        <v>113</v>
      </c>
    </row>
    <row r="167" spans="1:65" s="2" customFormat="1" ht="24.2" customHeight="1">
      <c r="A167" s="33"/>
      <c r="B167" s="34"/>
      <c r="C167" s="185" t="s">
        <v>211</v>
      </c>
      <c r="D167" s="185" t="s">
        <v>115</v>
      </c>
      <c r="E167" s="186" t="s">
        <v>212</v>
      </c>
      <c r="F167" s="187" t="s">
        <v>213</v>
      </c>
      <c r="G167" s="188" t="s">
        <v>118</v>
      </c>
      <c r="H167" s="189">
        <v>159.6</v>
      </c>
      <c r="I167" s="190"/>
      <c r="J167" s="191">
        <f>ROUND(I167*H167,2)</f>
        <v>0</v>
      </c>
      <c r="K167" s="192"/>
      <c r="L167" s="38"/>
      <c r="M167" s="193" t="s">
        <v>1</v>
      </c>
      <c r="N167" s="194" t="s">
        <v>38</v>
      </c>
      <c r="O167" s="70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7" t="s">
        <v>119</v>
      </c>
      <c r="AT167" s="197" t="s">
        <v>115</v>
      </c>
      <c r="AU167" s="197" t="s">
        <v>83</v>
      </c>
      <c r="AY167" s="16" t="s">
        <v>113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6" t="s">
        <v>78</v>
      </c>
      <c r="BK167" s="198">
        <f>ROUND(I167*H167,2)</f>
        <v>0</v>
      </c>
      <c r="BL167" s="16" t="s">
        <v>119</v>
      </c>
      <c r="BM167" s="197" t="s">
        <v>214</v>
      </c>
    </row>
    <row r="168" spans="1:65" s="2" customFormat="1" ht="37.9" customHeight="1">
      <c r="A168" s="33"/>
      <c r="B168" s="34"/>
      <c r="C168" s="185" t="s">
        <v>215</v>
      </c>
      <c r="D168" s="185" t="s">
        <v>115</v>
      </c>
      <c r="E168" s="186" t="s">
        <v>216</v>
      </c>
      <c r="F168" s="187" t="s">
        <v>217</v>
      </c>
      <c r="G168" s="188" t="s">
        <v>180</v>
      </c>
      <c r="H168" s="189">
        <v>633.05899999999997</v>
      </c>
      <c r="I168" s="190"/>
      <c r="J168" s="191">
        <f>ROUND(I168*H168,2)</f>
        <v>0</v>
      </c>
      <c r="K168" s="192"/>
      <c r="L168" s="38"/>
      <c r="M168" s="193" t="s">
        <v>1</v>
      </c>
      <c r="N168" s="194" t="s">
        <v>38</v>
      </c>
      <c r="O168" s="70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7" t="s">
        <v>119</v>
      </c>
      <c r="AT168" s="197" t="s">
        <v>115</v>
      </c>
      <c r="AU168" s="197" t="s">
        <v>83</v>
      </c>
      <c r="AY168" s="16" t="s">
        <v>113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6" t="s">
        <v>78</v>
      </c>
      <c r="BK168" s="198">
        <f>ROUND(I168*H168,2)</f>
        <v>0</v>
      </c>
      <c r="BL168" s="16" t="s">
        <v>119</v>
      </c>
      <c r="BM168" s="197" t="s">
        <v>218</v>
      </c>
    </row>
    <row r="169" spans="1:65" s="2" customFormat="1" ht="24.2" customHeight="1">
      <c r="A169" s="33"/>
      <c r="B169" s="34"/>
      <c r="C169" s="185" t="s">
        <v>7</v>
      </c>
      <c r="D169" s="185" t="s">
        <v>115</v>
      </c>
      <c r="E169" s="186" t="s">
        <v>219</v>
      </c>
      <c r="F169" s="187" t="s">
        <v>220</v>
      </c>
      <c r="G169" s="188" t="s">
        <v>180</v>
      </c>
      <c r="H169" s="189">
        <v>633.05899999999997</v>
      </c>
      <c r="I169" s="190"/>
      <c r="J169" s="191">
        <f>ROUND(I169*H169,2)</f>
        <v>0</v>
      </c>
      <c r="K169" s="192"/>
      <c r="L169" s="38"/>
      <c r="M169" s="193" t="s">
        <v>1</v>
      </c>
      <c r="N169" s="194" t="s">
        <v>38</v>
      </c>
      <c r="O169" s="70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7" t="s">
        <v>119</v>
      </c>
      <c r="AT169" s="197" t="s">
        <v>115</v>
      </c>
      <c r="AU169" s="197" t="s">
        <v>83</v>
      </c>
      <c r="AY169" s="16" t="s">
        <v>113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6" t="s">
        <v>78</v>
      </c>
      <c r="BK169" s="198">
        <f>ROUND(I169*H169,2)</f>
        <v>0</v>
      </c>
      <c r="BL169" s="16" t="s">
        <v>119</v>
      </c>
      <c r="BM169" s="197" t="s">
        <v>221</v>
      </c>
    </row>
    <row r="170" spans="1:65" s="2" customFormat="1" ht="24.2" customHeight="1">
      <c r="A170" s="33"/>
      <c r="B170" s="34"/>
      <c r="C170" s="185" t="s">
        <v>222</v>
      </c>
      <c r="D170" s="185" t="s">
        <v>115</v>
      </c>
      <c r="E170" s="186" t="s">
        <v>223</v>
      </c>
      <c r="F170" s="187" t="s">
        <v>224</v>
      </c>
      <c r="G170" s="188" t="s">
        <v>180</v>
      </c>
      <c r="H170" s="189">
        <v>633.05899999999997</v>
      </c>
      <c r="I170" s="190"/>
      <c r="J170" s="191">
        <f>ROUND(I170*H170,2)</f>
        <v>0</v>
      </c>
      <c r="K170" s="192"/>
      <c r="L170" s="38"/>
      <c r="M170" s="193" t="s">
        <v>1</v>
      </c>
      <c r="N170" s="194" t="s">
        <v>38</v>
      </c>
      <c r="O170" s="70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7" t="s">
        <v>119</v>
      </c>
      <c r="AT170" s="197" t="s">
        <v>115</v>
      </c>
      <c r="AU170" s="197" t="s">
        <v>83</v>
      </c>
      <c r="AY170" s="16" t="s">
        <v>113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6" t="s">
        <v>78</v>
      </c>
      <c r="BK170" s="198">
        <f>ROUND(I170*H170,2)</f>
        <v>0</v>
      </c>
      <c r="BL170" s="16" t="s">
        <v>119</v>
      </c>
      <c r="BM170" s="197" t="s">
        <v>225</v>
      </c>
    </row>
    <row r="171" spans="1:65" s="2" customFormat="1" ht="33" customHeight="1">
      <c r="A171" s="33"/>
      <c r="B171" s="34"/>
      <c r="C171" s="185" t="s">
        <v>226</v>
      </c>
      <c r="D171" s="185" t="s">
        <v>115</v>
      </c>
      <c r="E171" s="186" t="s">
        <v>227</v>
      </c>
      <c r="F171" s="187" t="s">
        <v>228</v>
      </c>
      <c r="G171" s="188" t="s">
        <v>229</v>
      </c>
      <c r="H171" s="189">
        <v>1139.5060000000001</v>
      </c>
      <c r="I171" s="190"/>
      <c r="J171" s="191">
        <f>ROUND(I171*H171,2)</f>
        <v>0</v>
      </c>
      <c r="K171" s="192"/>
      <c r="L171" s="38"/>
      <c r="M171" s="193" t="s">
        <v>1</v>
      </c>
      <c r="N171" s="194" t="s">
        <v>38</v>
      </c>
      <c r="O171" s="70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7" t="s">
        <v>119</v>
      </c>
      <c r="AT171" s="197" t="s">
        <v>115</v>
      </c>
      <c r="AU171" s="197" t="s">
        <v>83</v>
      </c>
      <c r="AY171" s="16" t="s">
        <v>113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6" t="s">
        <v>78</v>
      </c>
      <c r="BK171" s="198">
        <f>ROUND(I171*H171,2)</f>
        <v>0</v>
      </c>
      <c r="BL171" s="16" t="s">
        <v>119</v>
      </c>
      <c r="BM171" s="197" t="s">
        <v>230</v>
      </c>
    </row>
    <row r="172" spans="1:65" s="13" customFormat="1" ht="11.25">
      <c r="B172" s="199"/>
      <c r="C172" s="200"/>
      <c r="D172" s="201" t="s">
        <v>124</v>
      </c>
      <c r="E172" s="200"/>
      <c r="F172" s="203" t="s">
        <v>231</v>
      </c>
      <c r="G172" s="200"/>
      <c r="H172" s="204">
        <v>1139.5060000000001</v>
      </c>
      <c r="I172" s="205"/>
      <c r="J172" s="200"/>
      <c r="K172" s="200"/>
      <c r="L172" s="206"/>
      <c r="M172" s="207"/>
      <c r="N172" s="208"/>
      <c r="O172" s="208"/>
      <c r="P172" s="208"/>
      <c r="Q172" s="208"/>
      <c r="R172" s="208"/>
      <c r="S172" s="208"/>
      <c r="T172" s="209"/>
      <c r="AT172" s="210" t="s">
        <v>124</v>
      </c>
      <c r="AU172" s="210" t="s">
        <v>83</v>
      </c>
      <c r="AV172" s="13" t="s">
        <v>83</v>
      </c>
      <c r="AW172" s="13" t="s">
        <v>4</v>
      </c>
      <c r="AX172" s="13" t="s">
        <v>78</v>
      </c>
      <c r="AY172" s="210" t="s">
        <v>113</v>
      </c>
    </row>
    <row r="173" spans="1:65" s="2" customFormat="1" ht="24.2" customHeight="1">
      <c r="A173" s="33"/>
      <c r="B173" s="34"/>
      <c r="C173" s="185" t="s">
        <v>232</v>
      </c>
      <c r="D173" s="185" t="s">
        <v>115</v>
      </c>
      <c r="E173" s="186" t="s">
        <v>233</v>
      </c>
      <c r="F173" s="187" t="s">
        <v>234</v>
      </c>
      <c r="G173" s="188" t="s">
        <v>180</v>
      </c>
      <c r="H173" s="189">
        <v>151.75800000000001</v>
      </c>
      <c r="I173" s="190"/>
      <c r="J173" s="191">
        <f>ROUND(I173*H173,2)</f>
        <v>0</v>
      </c>
      <c r="K173" s="192"/>
      <c r="L173" s="38"/>
      <c r="M173" s="193" t="s">
        <v>1</v>
      </c>
      <c r="N173" s="194" t="s">
        <v>38</v>
      </c>
      <c r="O173" s="70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7" t="s">
        <v>119</v>
      </c>
      <c r="AT173" s="197" t="s">
        <v>115</v>
      </c>
      <c r="AU173" s="197" t="s">
        <v>83</v>
      </c>
      <c r="AY173" s="16" t="s">
        <v>113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6" t="s">
        <v>78</v>
      </c>
      <c r="BK173" s="198">
        <f>ROUND(I173*H173,2)</f>
        <v>0</v>
      </c>
      <c r="BL173" s="16" t="s">
        <v>119</v>
      </c>
      <c r="BM173" s="197" t="s">
        <v>235</v>
      </c>
    </row>
    <row r="174" spans="1:65" s="13" customFormat="1" ht="11.25">
      <c r="B174" s="199"/>
      <c r="C174" s="200"/>
      <c r="D174" s="201" t="s">
        <v>124</v>
      </c>
      <c r="E174" s="202" t="s">
        <v>1</v>
      </c>
      <c r="F174" s="203" t="s">
        <v>236</v>
      </c>
      <c r="G174" s="200"/>
      <c r="H174" s="204">
        <v>75.239999999999995</v>
      </c>
      <c r="I174" s="205"/>
      <c r="J174" s="200"/>
      <c r="K174" s="200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124</v>
      </c>
      <c r="AU174" s="210" t="s">
        <v>83</v>
      </c>
      <c r="AV174" s="13" t="s">
        <v>83</v>
      </c>
      <c r="AW174" s="13" t="s">
        <v>30</v>
      </c>
      <c r="AX174" s="13" t="s">
        <v>73</v>
      </c>
      <c r="AY174" s="210" t="s">
        <v>113</v>
      </c>
    </row>
    <row r="175" spans="1:65" s="13" customFormat="1" ht="11.25">
      <c r="B175" s="199"/>
      <c r="C175" s="200"/>
      <c r="D175" s="201" t="s">
        <v>124</v>
      </c>
      <c r="E175" s="202" t="s">
        <v>1</v>
      </c>
      <c r="F175" s="203" t="s">
        <v>237</v>
      </c>
      <c r="G175" s="200"/>
      <c r="H175" s="204">
        <v>76.518000000000001</v>
      </c>
      <c r="I175" s="205"/>
      <c r="J175" s="200"/>
      <c r="K175" s="200"/>
      <c r="L175" s="206"/>
      <c r="M175" s="207"/>
      <c r="N175" s="208"/>
      <c r="O175" s="208"/>
      <c r="P175" s="208"/>
      <c r="Q175" s="208"/>
      <c r="R175" s="208"/>
      <c r="S175" s="208"/>
      <c r="T175" s="209"/>
      <c r="AT175" s="210" t="s">
        <v>124</v>
      </c>
      <c r="AU175" s="210" t="s">
        <v>83</v>
      </c>
      <c r="AV175" s="13" t="s">
        <v>83</v>
      </c>
      <c r="AW175" s="13" t="s">
        <v>30</v>
      </c>
      <c r="AX175" s="13" t="s">
        <v>73</v>
      </c>
      <c r="AY175" s="210" t="s">
        <v>113</v>
      </c>
    </row>
    <row r="176" spans="1:65" s="14" customFormat="1" ht="11.25">
      <c r="B176" s="211"/>
      <c r="C176" s="212"/>
      <c r="D176" s="201" t="s">
        <v>124</v>
      </c>
      <c r="E176" s="213" t="s">
        <v>1</v>
      </c>
      <c r="F176" s="214" t="s">
        <v>127</v>
      </c>
      <c r="G176" s="212"/>
      <c r="H176" s="215">
        <v>151.75800000000001</v>
      </c>
      <c r="I176" s="216"/>
      <c r="J176" s="212"/>
      <c r="K176" s="212"/>
      <c r="L176" s="217"/>
      <c r="M176" s="218"/>
      <c r="N176" s="219"/>
      <c r="O176" s="219"/>
      <c r="P176" s="219"/>
      <c r="Q176" s="219"/>
      <c r="R176" s="219"/>
      <c r="S176" s="219"/>
      <c r="T176" s="220"/>
      <c r="AT176" s="221" t="s">
        <v>124</v>
      </c>
      <c r="AU176" s="221" t="s">
        <v>83</v>
      </c>
      <c r="AV176" s="14" t="s">
        <v>119</v>
      </c>
      <c r="AW176" s="14" t="s">
        <v>30</v>
      </c>
      <c r="AX176" s="14" t="s">
        <v>78</v>
      </c>
      <c r="AY176" s="221" t="s">
        <v>113</v>
      </c>
    </row>
    <row r="177" spans="1:65" s="2" customFormat="1" ht="16.5" customHeight="1">
      <c r="A177" s="33"/>
      <c r="B177" s="34"/>
      <c r="C177" s="222" t="s">
        <v>238</v>
      </c>
      <c r="D177" s="222" t="s">
        <v>239</v>
      </c>
      <c r="E177" s="223" t="s">
        <v>240</v>
      </c>
      <c r="F177" s="224" t="s">
        <v>241</v>
      </c>
      <c r="G177" s="225" t="s">
        <v>229</v>
      </c>
      <c r="H177" s="226">
        <v>303.51600000000002</v>
      </c>
      <c r="I177" s="227"/>
      <c r="J177" s="228">
        <f>ROUND(I177*H177,2)</f>
        <v>0</v>
      </c>
      <c r="K177" s="229"/>
      <c r="L177" s="230"/>
      <c r="M177" s="231" t="s">
        <v>1</v>
      </c>
      <c r="N177" s="232" t="s">
        <v>38</v>
      </c>
      <c r="O177" s="70"/>
      <c r="P177" s="195">
        <f>O177*H177</f>
        <v>0</v>
      </c>
      <c r="Q177" s="195">
        <v>1</v>
      </c>
      <c r="R177" s="195">
        <f>Q177*H177</f>
        <v>303.51600000000002</v>
      </c>
      <c r="S177" s="195">
        <v>0</v>
      </c>
      <c r="T177" s="196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7" t="s">
        <v>156</v>
      </c>
      <c r="AT177" s="197" t="s">
        <v>239</v>
      </c>
      <c r="AU177" s="197" t="s">
        <v>83</v>
      </c>
      <c r="AY177" s="16" t="s">
        <v>113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6" t="s">
        <v>78</v>
      </c>
      <c r="BK177" s="198">
        <f>ROUND(I177*H177,2)</f>
        <v>0</v>
      </c>
      <c r="BL177" s="16" t="s">
        <v>119</v>
      </c>
      <c r="BM177" s="197" t="s">
        <v>242</v>
      </c>
    </row>
    <row r="178" spans="1:65" s="13" customFormat="1" ht="11.25">
      <c r="B178" s="199"/>
      <c r="C178" s="200"/>
      <c r="D178" s="201" t="s">
        <v>124</v>
      </c>
      <c r="E178" s="202" t="s">
        <v>1</v>
      </c>
      <c r="F178" s="203" t="s">
        <v>243</v>
      </c>
      <c r="G178" s="200"/>
      <c r="H178" s="204">
        <v>303.51600000000002</v>
      </c>
      <c r="I178" s="205"/>
      <c r="J178" s="200"/>
      <c r="K178" s="200"/>
      <c r="L178" s="206"/>
      <c r="M178" s="207"/>
      <c r="N178" s="208"/>
      <c r="O178" s="208"/>
      <c r="P178" s="208"/>
      <c r="Q178" s="208"/>
      <c r="R178" s="208"/>
      <c r="S178" s="208"/>
      <c r="T178" s="209"/>
      <c r="AT178" s="210" t="s">
        <v>124</v>
      </c>
      <c r="AU178" s="210" t="s">
        <v>83</v>
      </c>
      <c r="AV178" s="13" t="s">
        <v>83</v>
      </c>
      <c r="AW178" s="13" t="s">
        <v>30</v>
      </c>
      <c r="AX178" s="13" t="s">
        <v>78</v>
      </c>
      <c r="AY178" s="210" t="s">
        <v>113</v>
      </c>
    </row>
    <row r="179" spans="1:65" s="2" customFormat="1" ht="37.9" customHeight="1">
      <c r="A179" s="33"/>
      <c r="B179" s="34"/>
      <c r="C179" s="185" t="s">
        <v>244</v>
      </c>
      <c r="D179" s="185" t="s">
        <v>115</v>
      </c>
      <c r="E179" s="186" t="s">
        <v>245</v>
      </c>
      <c r="F179" s="187" t="s">
        <v>246</v>
      </c>
      <c r="G179" s="188" t="s">
        <v>118</v>
      </c>
      <c r="H179" s="189">
        <v>3924</v>
      </c>
      <c r="I179" s="190"/>
      <c r="J179" s="191">
        <f>ROUND(I179*H179,2)</f>
        <v>0</v>
      </c>
      <c r="K179" s="192"/>
      <c r="L179" s="38"/>
      <c r="M179" s="193" t="s">
        <v>1</v>
      </c>
      <c r="N179" s="194" t="s">
        <v>38</v>
      </c>
      <c r="O179" s="70"/>
      <c r="P179" s="195">
        <f>O179*H179</f>
        <v>0</v>
      </c>
      <c r="Q179" s="195">
        <v>0</v>
      </c>
      <c r="R179" s="195">
        <f>Q179*H179</f>
        <v>0</v>
      </c>
      <c r="S179" s="195">
        <v>0</v>
      </c>
      <c r="T179" s="196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7" t="s">
        <v>119</v>
      </c>
      <c r="AT179" s="197" t="s">
        <v>115</v>
      </c>
      <c r="AU179" s="197" t="s">
        <v>83</v>
      </c>
      <c r="AY179" s="16" t="s">
        <v>113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6" t="s">
        <v>78</v>
      </c>
      <c r="BK179" s="198">
        <f>ROUND(I179*H179,2)</f>
        <v>0</v>
      </c>
      <c r="BL179" s="16" t="s">
        <v>119</v>
      </c>
      <c r="BM179" s="197" t="s">
        <v>247</v>
      </c>
    </row>
    <row r="180" spans="1:65" s="2" customFormat="1" ht="33" customHeight="1">
      <c r="A180" s="33"/>
      <c r="B180" s="34"/>
      <c r="C180" s="185" t="s">
        <v>248</v>
      </c>
      <c r="D180" s="185" t="s">
        <v>115</v>
      </c>
      <c r="E180" s="186" t="s">
        <v>249</v>
      </c>
      <c r="F180" s="187" t="s">
        <v>250</v>
      </c>
      <c r="G180" s="188" t="s">
        <v>118</v>
      </c>
      <c r="H180" s="189">
        <v>163</v>
      </c>
      <c r="I180" s="190"/>
      <c r="J180" s="191">
        <f>ROUND(I180*H180,2)</f>
        <v>0</v>
      </c>
      <c r="K180" s="192"/>
      <c r="L180" s="38"/>
      <c r="M180" s="193" t="s">
        <v>1</v>
      </c>
      <c r="N180" s="194" t="s">
        <v>38</v>
      </c>
      <c r="O180" s="70"/>
      <c r="P180" s="195">
        <f>O180*H180</f>
        <v>0</v>
      </c>
      <c r="Q180" s="195">
        <v>0</v>
      </c>
      <c r="R180" s="195">
        <f>Q180*H180</f>
        <v>0</v>
      </c>
      <c r="S180" s="195">
        <v>0</v>
      </c>
      <c r="T180" s="196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7" t="s">
        <v>119</v>
      </c>
      <c r="AT180" s="197" t="s">
        <v>115</v>
      </c>
      <c r="AU180" s="197" t="s">
        <v>83</v>
      </c>
      <c r="AY180" s="16" t="s">
        <v>113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16" t="s">
        <v>78</v>
      </c>
      <c r="BK180" s="198">
        <f>ROUND(I180*H180,2)</f>
        <v>0</v>
      </c>
      <c r="BL180" s="16" t="s">
        <v>119</v>
      </c>
      <c r="BM180" s="197" t="s">
        <v>251</v>
      </c>
    </row>
    <row r="181" spans="1:65" s="2" customFormat="1" ht="24.2" customHeight="1">
      <c r="A181" s="33"/>
      <c r="B181" s="34"/>
      <c r="C181" s="185" t="s">
        <v>252</v>
      </c>
      <c r="D181" s="185" t="s">
        <v>115</v>
      </c>
      <c r="E181" s="186" t="s">
        <v>253</v>
      </c>
      <c r="F181" s="187" t="s">
        <v>254</v>
      </c>
      <c r="G181" s="188" t="s">
        <v>118</v>
      </c>
      <c r="H181" s="189">
        <v>163</v>
      </c>
      <c r="I181" s="190"/>
      <c r="J181" s="191">
        <f>ROUND(I181*H181,2)</f>
        <v>0</v>
      </c>
      <c r="K181" s="192"/>
      <c r="L181" s="38"/>
      <c r="M181" s="193" t="s">
        <v>1</v>
      </c>
      <c r="N181" s="194" t="s">
        <v>38</v>
      </c>
      <c r="O181" s="70"/>
      <c r="P181" s="195">
        <f>O181*H181</f>
        <v>0</v>
      </c>
      <c r="Q181" s="195">
        <v>0</v>
      </c>
      <c r="R181" s="195">
        <f>Q181*H181</f>
        <v>0</v>
      </c>
      <c r="S181" s="195">
        <v>0</v>
      </c>
      <c r="T181" s="196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7" t="s">
        <v>119</v>
      </c>
      <c r="AT181" s="197" t="s">
        <v>115</v>
      </c>
      <c r="AU181" s="197" t="s">
        <v>83</v>
      </c>
      <c r="AY181" s="16" t="s">
        <v>113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16" t="s">
        <v>78</v>
      </c>
      <c r="BK181" s="198">
        <f>ROUND(I181*H181,2)</f>
        <v>0</v>
      </c>
      <c r="BL181" s="16" t="s">
        <v>119</v>
      </c>
      <c r="BM181" s="197" t="s">
        <v>255</v>
      </c>
    </row>
    <row r="182" spans="1:65" s="2" customFormat="1" ht="16.5" customHeight="1">
      <c r="A182" s="33"/>
      <c r="B182" s="34"/>
      <c r="C182" s="222" t="s">
        <v>256</v>
      </c>
      <c r="D182" s="222" t="s">
        <v>239</v>
      </c>
      <c r="E182" s="223" t="s">
        <v>257</v>
      </c>
      <c r="F182" s="224" t="s">
        <v>258</v>
      </c>
      <c r="G182" s="225" t="s">
        <v>259</v>
      </c>
      <c r="H182" s="226">
        <v>3.26</v>
      </c>
      <c r="I182" s="227"/>
      <c r="J182" s="228">
        <f>ROUND(I182*H182,2)</f>
        <v>0</v>
      </c>
      <c r="K182" s="229"/>
      <c r="L182" s="230"/>
      <c r="M182" s="231" t="s">
        <v>1</v>
      </c>
      <c r="N182" s="232" t="s">
        <v>38</v>
      </c>
      <c r="O182" s="70"/>
      <c r="P182" s="195">
        <f>O182*H182</f>
        <v>0</v>
      </c>
      <c r="Q182" s="195">
        <v>1E-3</v>
      </c>
      <c r="R182" s="195">
        <f>Q182*H182</f>
        <v>3.2599999999999999E-3</v>
      </c>
      <c r="S182" s="195">
        <v>0</v>
      </c>
      <c r="T182" s="196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7" t="s">
        <v>156</v>
      </c>
      <c r="AT182" s="197" t="s">
        <v>239</v>
      </c>
      <c r="AU182" s="197" t="s">
        <v>83</v>
      </c>
      <c r="AY182" s="16" t="s">
        <v>113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16" t="s">
        <v>78</v>
      </c>
      <c r="BK182" s="198">
        <f>ROUND(I182*H182,2)</f>
        <v>0</v>
      </c>
      <c r="BL182" s="16" t="s">
        <v>119</v>
      </c>
      <c r="BM182" s="197" t="s">
        <v>260</v>
      </c>
    </row>
    <row r="183" spans="1:65" s="13" customFormat="1" ht="11.25">
      <c r="B183" s="199"/>
      <c r="C183" s="200"/>
      <c r="D183" s="201" t="s">
        <v>124</v>
      </c>
      <c r="E183" s="200"/>
      <c r="F183" s="203" t="s">
        <v>261</v>
      </c>
      <c r="G183" s="200"/>
      <c r="H183" s="204">
        <v>3.26</v>
      </c>
      <c r="I183" s="205"/>
      <c r="J183" s="200"/>
      <c r="K183" s="200"/>
      <c r="L183" s="206"/>
      <c r="M183" s="207"/>
      <c r="N183" s="208"/>
      <c r="O183" s="208"/>
      <c r="P183" s="208"/>
      <c r="Q183" s="208"/>
      <c r="R183" s="208"/>
      <c r="S183" s="208"/>
      <c r="T183" s="209"/>
      <c r="AT183" s="210" t="s">
        <v>124</v>
      </c>
      <c r="AU183" s="210" t="s">
        <v>83</v>
      </c>
      <c r="AV183" s="13" t="s">
        <v>83</v>
      </c>
      <c r="AW183" s="13" t="s">
        <v>4</v>
      </c>
      <c r="AX183" s="13" t="s">
        <v>78</v>
      </c>
      <c r="AY183" s="210" t="s">
        <v>113</v>
      </c>
    </row>
    <row r="184" spans="1:65" s="2" customFormat="1" ht="24.2" customHeight="1">
      <c r="A184" s="33"/>
      <c r="B184" s="34"/>
      <c r="C184" s="185" t="s">
        <v>262</v>
      </c>
      <c r="D184" s="185" t="s">
        <v>115</v>
      </c>
      <c r="E184" s="186" t="s">
        <v>263</v>
      </c>
      <c r="F184" s="187" t="s">
        <v>264</v>
      </c>
      <c r="G184" s="188" t="s">
        <v>118</v>
      </c>
      <c r="H184" s="189">
        <v>1327.8</v>
      </c>
      <c r="I184" s="190"/>
      <c r="J184" s="191">
        <f>ROUND(I184*H184,2)</f>
        <v>0</v>
      </c>
      <c r="K184" s="192"/>
      <c r="L184" s="38"/>
      <c r="M184" s="193" t="s">
        <v>1</v>
      </c>
      <c r="N184" s="194" t="s">
        <v>38</v>
      </c>
      <c r="O184" s="70"/>
      <c r="P184" s="195">
        <f>O184*H184</f>
        <v>0</v>
      </c>
      <c r="Q184" s="195">
        <v>0</v>
      </c>
      <c r="R184" s="195">
        <f>Q184*H184</f>
        <v>0</v>
      </c>
      <c r="S184" s="195">
        <v>0</v>
      </c>
      <c r="T184" s="196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7" t="s">
        <v>119</v>
      </c>
      <c r="AT184" s="197" t="s">
        <v>115</v>
      </c>
      <c r="AU184" s="197" t="s">
        <v>83</v>
      </c>
      <c r="AY184" s="16" t="s">
        <v>113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16" t="s">
        <v>78</v>
      </c>
      <c r="BK184" s="198">
        <f>ROUND(I184*H184,2)</f>
        <v>0</v>
      </c>
      <c r="BL184" s="16" t="s">
        <v>119</v>
      </c>
      <c r="BM184" s="197" t="s">
        <v>265</v>
      </c>
    </row>
    <row r="185" spans="1:65" s="13" customFormat="1" ht="11.25">
      <c r="B185" s="199"/>
      <c r="C185" s="200"/>
      <c r="D185" s="201" t="s">
        <v>124</v>
      </c>
      <c r="E185" s="202" t="s">
        <v>1</v>
      </c>
      <c r="F185" s="203" t="s">
        <v>266</v>
      </c>
      <c r="G185" s="200"/>
      <c r="H185" s="204">
        <v>1189.8</v>
      </c>
      <c r="I185" s="205"/>
      <c r="J185" s="200"/>
      <c r="K185" s="200"/>
      <c r="L185" s="206"/>
      <c r="M185" s="207"/>
      <c r="N185" s="208"/>
      <c r="O185" s="208"/>
      <c r="P185" s="208"/>
      <c r="Q185" s="208"/>
      <c r="R185" s="208"/>
      <c r="S185" s="208"/>
      <c r="T185" s="209"/>
      <c r="AT185" s="210" t="s">
        <v>124</v>
      </c>
      <c r="AU185" s="210" t="s">
        <v>83</v>
      </c>
      <c r="AV185" s="13" t="s">
        <v>83</v>
      </c>
      <c r="AW185" s="13" t="s">
        <v>30</v>
      </c>
      <c r="AX185" s="13" t="s">
        <v>73</v>
      </c>
      <c r="AY185" s="210" t="s">
        <v>113</v>
      </c>
    </row>
    <row r="186" spans="1:65" s="13" customFormat="1" ht="11.25">
      <c r="B186" s="199"/>
      <c r="C186" s="200"/>
      <c r="D186" s="201" t="s">
        <v>124</v>
      </c>
      <c r="E186" s="202" t="s">
        <v>1</v>
      </c>
      <c r="F186" s="203" t="s">
        <v>126</v>
      </c>
      <c r="G186" s="200"/>
      <c r="H186" s="204">
        <v>18</v>
      </c>
      <c r="I186" s="205"/>
      <c r="J186" s="200"/>
      <c r="K186" s="200"/>
      <c r="L186" s="206"/>
      <c r="M186" s="207"/>
      <c r="N186" s="208"/>
      <c r="O186" s="208"/>
      <c r="P186" s="208"/>
      <c r="Q186" s="208"/>
      <c r="R186" s="208"/>
      <c r="S186" s="208"/>
      <c r="T186" s="209"/>
      <c r="AT186" s="210" t="s">
        <v>124</v>
      </c>
      <c r="AU186" s="210" t="s">
        <v>83</v>
      </c>
      <c r="AV186" s="13" t="s">
        <v>83</v>
      </c>
      <c r="AW186" s="13" t="s">
        <v>30</v>
      </c>
      <c r="AX186" s="13" t="s">
        <v>73</v>
      </c>
      <c r="AY186" s="210" t="s">
        <v>113</v>
      </c>
    </row>
    <row r="187" spans="1:65" s="13" customFormat="1" ht="11.25">
      <c r="B187" s="199"/>
      <c r="C187" s="200"/>
      <c r="D187" s="201" t="s">
        <v>124</v>
      </c>
      <c r="E187" s="202" t="s">
        <v>1</v>
      </c>
      <c r="F187" s="203" t="s">
        <v>267</v>
      </c>
      <c r="G187" s="200"/>
      <c r="H187" s="204">
        <v>120</v>
      </c>
      <c r="I187" s="205"/>
      <c r="J187" s="200"/>
      <c r="K187" s="200"/>
      <c r="L187" s="206"/>
      <c r="M187" s="207"/>
      <c r="N187" s="208"/>
      <c r="O187" s="208"/>
      <c r="P187" s="208"/>
      <c r="Q187" s="208"/>
      <c r="R187" s="208"/>
      <c r="S187" s="208"/>
      <c r="T187" s="209"/>
      <c r="AT187" s="210" t="s">
        <v>124</v>
      </c>
      <c r="AU187" s="210" t="s">
        <v>83</v>
      </c>
      <c r="AV187" s="13" t="s">
        <v>83</v>
      </c>
      <c r="AW187" s="13" t="s">
        <v>30</v>
      </c>
      <c r="AX187" s="13" t="s">
        <v>73</v>
      </c>
      <c r="AY187" s="210" t="s">
        <v>113</v>
      </c>
    </row>
    <row r="188" spans="1:65" s="14" customFormat="1" ht="11.25">
      <c r="B188" s="211"/>
      <c r="C188" s="212"/>
      <c r="D188" s="201" t="s">
        <v>124</v>
      </c>
      <c r="E188" s="213" t="s">
        <v>1</v>
      </c>
      <c r="F188" s="214" t="s">
        <v>127</v>
      </c>
      <c r="G188" s="212"/>
      <c r="H188" s="215">
        <v>1327.8</v>
      </c>
      <c r="I188" s="216"/>
      <c r="J188" s="212"/>
      <c r="K188" s="212"/>
      <c r="L188" s="217"/>
      <c r="M188" s="218"/>
      <c r="N188" s="219"/>
      <c r="O188" s="219"/>
      <c r="P188" s="219"/>
      <c r="Q188" s="219"/>
      <c r="R188" s="219"/>
      <c r="S188" s="219"/>
      <c r="T188" s="220"/>
      <c r="AT188" s="221" t="s">
        <v>124</v>
      </c>
      <c r="AU188" s="221" t="s">
        <v>83</v>
      </c>
      <c r="AV188" s="14" t="s">
        <v>119</v>
      </c>
      <c r="AW188" s="14" t="s">
        <v>30</v>
      </c>
      <c r="AX188" s="14" t="s">
        <v>78</v>
      </c>
      <c r="AY188" s="221" t="s">
        <v>113</v>
      </c>
    </row>
    <row r="189" spans="1:65" s="12" customFormat="1" ht="22.9" customHeight="1">
      <c r="B189" s="169"/>
      <c r="C189" s="170"/>
      <c r="D189" s="171" t="s">
        <v>72</v>
      </c>
      <c r="E189" s="183" t="s">
        <v>119</v>
      </c>
      <c r="F189" s="183" t="s">
        <v>268</v>
      </c>
      <c r="G189" s="170"/>
      <c r="H189" s="170"/>
      <c r="I189" s="173"/>
      <c r="J189" s="184">
        <f>BK189</f>
        <v>0</v>
      </c>
      <c r="K189" s="170"/>
      <c r="L189" s="175"/>
      <c r="M189" s="176"/>
      <c r="N189" s="177"/>
      <c r="O189" s="177"/>
      <c r="P189" s="178">
        <f>SUM(P190:P196)</f>
        <v>0</v>
      </c>
      <c r="Q189" s="177"/>
      <c r="R189" s="178">
        <f>SUM(R190:R196)</f>
        <v>44.827525799999997</v>
      </c>
      <c r="S189" s="177"/>
      <c r="T189" s="179">
        <f>SUM(T190:T196)</f>
        <v>0</v>
      </c>
      <c r="AR189" s="180" t="s">
        <v>78</v>
      </c>
      <c r="AT189" s="181" t="s">
        <v>72</v>
      </c>
      <c r="AU189" s="181" t="s">
        <v>78</v>
      </c>
      <c r="AY189" s="180" t="s">
        <v>113</v>
      </c>
      <c r="BK189" s="182">
        <f>SUM(BK190:BK196)</f>
        <v>0</v>
      </c>
    </row>
    <row r="190" spans="1:65" s="2" customFormat="1" ht="16.5" customHeight="1">
      <c r="A190" s="33"/>
      <c r="B190" s="34"/>
      <c r="C190" s="185" t="s">
        <v>269</v>
      </c>
      <c r="D190" s="185" t="s">
        <v>115</v>
      </c>
      <c r="E190" s="186" t="s">
        <v>270</v>
      </c>
      <c r="F190" s="187" t="s">
        <v>271</v>
      </c>
      <c r="G190" s="188" t="s">
        <v>180</v>
      </c>
      <c r="H190" s="189">
        <v>6.4130000000000003</v>
      </c>
      <c r="I190" s="190"/>
      <c r="J190" s="191">
        <f>ROUND(I190*H190,2)</f>
        <v>0</v>
      </c>
      <c r="K190" s="192"/>
      <c r="L190" s="38"/>
      <c r="M190" s="193" t="s">
        <v>1</v>
      </c>
      <c r="N190" s="194" t="s">
        <v>38</v>
      </c>
      <c r="O190" s="70"/>
      <c r="P190" s="195">
        <f>O190*H190</f>
        <v>0</v>
      </c>
      <c r="Q190" s="195">
        <v>1.7034</v>
      </c>
      <c r="R190" s="195">
        <f>Q190*H190</f>
        <v>10.923904200000001</v>
      </c>
      <c r="S190" s="195">
        <v>0</v>
      </c>
      <c r="T190" s="196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7" t="s">
        <v>119</v>
      </c>
      <c r="AT190" s="197" t="s">
        <v>115</v>
      </c>
      <c r="AU190" s="197" t="s">
        <v>83</v>
      </c>
      <c r="AY190" s="16" t="s">
        <v>113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6" t="s">
        <v>78</v>
      </c>
      <c r="BK190" s="198">
        <f>ROUND(I190*H190,2)</f>
        <v>0</v>
      </c>
      <c r="BL190" s="16" t="s">
        <v>119</v>
      </c>
      <c r="BM190" s="197" t="s">
        <v>272</v>
      </c>
    </row>
    <row r="191" spans="1:65" s="13" customFormat="1" ht="11.25">
      <c r="B191" s="199"/>
      <c r="C191" s="200"/>
      <c r="D191" s="201" t="s">
        <v>124</v>
      </c>
      <c r="E191" s="202" t="s">
        <v>1</v>
      </c>
      <c r="F191" s="203" t="s">
        <v>273</v>
      </c>
      <c r="G191" s="200"/>
      <c r="H191" s="204">
        <v>6.4130000000000003</v>
      </c>
      <c r="I191" s="205"/>
      <c r="J191" s="200"/>
      <c r="K191" s="200"/>
      <c r="L191" s="206"/>
      <c r="M191" s="207"/>
      <c r="N191" s="208"/>
      <c r="O191" s="208"/>
      <c r="P191" s="208"/>
      <c r="Q191" s="208"/>
      <c r="R191" s="208"/>
      <c r="S191" s="208"/>
      <c r="T191" s="209"/>
      <c r="AT191" s="210" t="s">
        <v>124</v>
      </c>
      <c r="AU191" s="210" t="s">
        <v>83</v>
      </c>
      <c r="AV191" s="13" t="s">
        <v>83</v>
      </c>
      <c r="AW191" s="13" t="s">
        <v>30</v>
      </c>
      <c r="AX191" s="13" t="s">
        <v>78</v>
      </c>
      <c r="AY191" s="210" t="s">
        <v>113</v>
      </c>
    </row>
    <row r="192" spans="1:65" s="2" customFormat="1" ht="24.2" customHeight="1">
      <c r="A192" s="33"/>
      <c r="B192" s="34"/>
      <c r="C192" s="185" t="s">
        <v>274</v>
      </c>
      <c r="D192" s="185" t="s">
        <v>115</v>
      </c>
      <c r="E192" s="186" t="s">
        <v>275</v>
      </c>
      <c r="F192" s="187" t="s">
        <v>276</v>
      </c>
      <c r="G192" s="188" t="s">
        <v>277</v>
      </c>
      <c r="H192" s="189">
        <v>261.60000000000002</v>
      </c>
      <c r="I192" s="190"/>
      <c r="J192" s="191">
        <f>ROUND(I192*H192,2)</f>
        <v>0</v>
      </c>
      <c r="K192" s="192"/>
      <c r="L192" s="38"/>
      <c r="M192" s="193" t="s">
        <v>1</v>
      </c>
      <c r="N192" s="194" t="s">
        <v>38</v>
      </c>
      <c r="O192" s="70"/>
      <c r="P192" s="195">
        <f>O192*H192</f>
        <v>0</v>
      </c>
      <c r="Q192" s="195">
        <v>1.65E-3</v>
      </c>
      <c r="R192" s="195">
        <f>Q192*H192</f>
        <v>0.43164000000000002</v>
      </c>
      <c r="S192" s="195">
        <v>0</v>
      </c>
      <c r="T192" s="196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7" t="s">
        <v>119</v>
      </c>
      <c r="AT192" s="197" t="s">
        <v>115</v>
      </c>
      <c r="AU192" s="197" t="s">
        <v>83</v>
      </c>
      <c r="AY192" s="16" t="s">
        <v>113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6" t="s">
        <v>78</v>
      </c>
      <c r="BK192" s="198">
        <f>ROUND(I192*H192,2)</f>
        <v>0</v>
      </c>
      <c r="BL192" s="16" t="s">
        <v>119</v>
      </c>
      <c r="BM192" s="197" t="s">
        <v>278</v>
      </c>
    </row>
    <row r="193" spans="1:65" s="13" customFormat="1" ht="11.25">
      <c r="B193" s="199"/>
      <c r="C193" s="200"/>
      <c r="D193" s="201" t="s">
        <v>124</v>
      </c>
      <c r="E193" s="202" t="s">
        <v>1</v>
      </c>
      <c r="F193" s="203" t="s">
        <v>279</v>
      </c>
      <c r="G193" s="200"/>
      <c r="H193" s="204">
        <v>261.60000000000002</v>
      </c>
      <c r="I193" s="205"/>
      <c r="J193" s="200"/>
      <c r="K193" s="200"/>
      <c r="L193" s="206"/>
      <c r="M193" s="207"/>
      <c r="N193" s="208"/>
      <c r="O193" s="208"/>
      <c r="P193" s="208"/>
      <c r="Q193" s="208"/>
      <c r="R193" s="208"/>
      <c r="S193" s="208"/>
      <c r="T193" s="209"/>
      <c r="AT193" s="210" t="s">
        <v>124</v>
      </c>
      <c r="AU193" s="210" t="s">
        <v>83</v>
      </c>
      <c r="AV193" s="13" t="s">
        <v>83</v>
      </c>
      <c r="AW193" s="13" t="s">
        <v>30</v>
      </c>
      <c r="AX193" s="13" t="s">
        <v>78</v>
      </c>
      <c r="AY193" s="210" t="s">
        <v>113</v>
      </c>
    </row>
    <row r="194" spans="1:65" s="2" customFormat="1" ht="16.5" customHeight="1">
      <c r="A194" s="33"/>
      <c r="B194" s="34"/>
      <c r="C194" s="222" t="s">
        <v>280</v>
      </c>
      <c r="D194" s="222" t="s">
        <v>239</v>
      </c>
      <c r="E194" s="223" t="s">
        <v>281</v>
      </c>
      <c r="F194" s="224" t="s">
        <v>282</v>
      </c>
      <c r="G194" s="225" t="s">
        <v>145</v>
      </c>
      <c r="H194" s="226">
        <v>130.80000000000001</v>
      </c>
      <c r="I194" s="227"/>
      <c r="J194" s="228">
        <f>ROUND(I194*H194,2)</f>
        <v>0</v>
      </c>
      <c r="K194" s="229"/>
      <c r="L194" s="230"/>
      <c r="M194" s="231" t="s">
        <v>1</v>
      </c>
      <c r="N194" s="232" t="s">
        <v>38</v>
      </c>
      <c r="O194" s="70"/>
      <c r="P194" s="195">
        <f>O194*H194</f>
        <v>0</v>
      </c>
      <c r="Q194" s="195">
        <v>2.58E-2</v>
      </c>
      <c r="R194" s="195">
        <f>Q194*H194</f>
        <v>3.3746400000000003</v>
      </c>
      <c r="S194" s="195">
        <v>0</v>
      </c>
      <c r="T194" s="196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7" t="s">
        <v>156</v>
      </c>
      <c r="AT194" s="197" t="s">
        <v>239</v>
      </c>
      <c r="AU194" s="197" t="s">
        <v>83</v>
      </c>
      <c r="AY194" s="16" t="s">
        <v>113</v>
      </c>
      <c r="BE194" s="198">
        <f>IF(N194="základní",J194,0)</f>
        <v>0</v>
      </c>
      <c r="BF194" s="198">
        <f>IF(N194="snížená",J194,0)</f>
        <v>0</v>
      </c>
      <c r="BG194" s="198">
        <f>IF(N194="zákl. přenesená",J194,0)</f>
        <v>0</v>
      </c>
      <c r="BH194" s="198">
        <f>IF(N194="sníž. přenesená",J194,0)</f>
        <v>0</v>
      </c>
      <c r="BI194" s="198">
        <f>IF(N194="nulová",J194,0)</f>
        <v>0</v>
      </c>
      <c r="BJ194" s="16" t="s">
        <v>78</v>
      </c>
      <c r="BK194" s="198">
        <f>ROUND(I194*H194,2)</f>
        <v>0</v>
      </c>
      <c r="BL194" s="16" t="s">
        <v>119</v>
      </c>
      <c r="BM194" s="197" t="s">
        <v>283</v>
      </c>
    </row>
    <row r="195" spans="1:65" s="2" customFormat="1" ht="33" customHeight="1">
      <c r="A195" s="33"/>
      <c r="B195" s="34"/>
      <c r="C195" s="185" t="s">
        <v>284</v>
      </c>
      <c r="D195" s="185" t="s">
        <v>115</v>
      </c>
      <c r="E195" s="186" t="s">
        <v>285</v>
      </c>
      <c r="F195" s="187" t="s">
        <v>286</v>
      </c>
      <c r="G195" s="188" t="s">
        <v>180</v>
      </c>
      <c r="H195" s="189">
        <v>13.08</v>
      </c>
      <c r="I195" s="190"/>
      <c r="J195" s="191">
        <f>ROUND(I195*H195,2)</f>
        <v>0</v>
      </c>
      <c r="K195" s="192"/>
      <c r="L195" s="38"/>
      <c r="M195" s="193" t="s">
        <v>1</v>
      </c>
      <c r="N195" s="194" t="s">
        <v>38</v>
      </c>
      <c r="O195" s="70"/>
      <c r="P195" s="195">
        <f>O195*H195</f>
        <v>0</v>
      </c>
      <c r="Q195" s="195">
        <v>2.3010199999999998</v>
      </c>
      <c r="R195" s="195">
        <f>Q195*H195</f>
        <v>30.097341599999996</v>
      </c>
      <c r="S195" s="195">
        <v>0</v>
      </c>
      <c r="T195" s="196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7" t="s">
        <v>119</v>
      </c>
      <c r="AT195" s="197" t="s">
        <v>115</v>
      </c>
      <c r="AU195" s="197" t="s">
        <v>83</v>
      </c>
      <c r="AY195" s="16" t="s">
        <v>113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16" t="s">
        <v>78</v>
      </c>
      <c r="BK195" s="198">
        <f>ROUND(I195*H195,2)</f>
        <v>0</v>
      </c>
      <c r="BL195" s="16" t="s">
        <v>119</v>
      </c>
      <c r="BM195" s="197" t="s">
        <v>287</v>
      </c>
    </row>
    <row r="196" spans="1:65" s="13" customFormat="1" ht="11.25">
      <c r="B196" s="199"/>
      <c r="C196" s="200"/>
      <c r="D196" s="201" t="s">
        <v>124</v>
      </c>
      <c r="E196" s="202" t="s">
        <v>1</v>
      </c>
      <c r="F196" s="203" t="s">
        <v>288</v>
      </c>
      <c r="G196" s="200"/>
      <c r="H196" s="204">
        <v>13.08</v>
      </c>
      <c r="I196" s="205"/>
      <c r="J196" s="200"/>
      <c r="K196" s="200"/>
      <c r="L196" s="206"/>
      <c r="M196" s="207"/>
      <c r="N196" s="208"/>
      <c r="O196" s="208"/>
      <c r="P196" s="208"/>
      <c r="Q196" s="208"/>
      <c r="R196" s="208"/>
      <c r="S196" s="208"/>
      <c r="T196" s="209"/>
      <c r="AT196" s="210" t="s">
        <v>124</v>
      </c>
      <c r="AU196" s="210" t="s">
        <v>83</v>
      </c>
      <c r="AV196" s="13" t="s">
        <v>83</v>
      </c>
      <c r="AW196" s="13" t="s">
        <v>30</v>
      </c>
      <c r="AX196" s="13" t="s">
        <v>78</v>
      </c>
      <c r="AY196" s="210" t="s">
        <v>113</v>
      </c>
    </row>
    <row r="197" spans="1:65" s="12" customFormat="1" ht="22.9" customHeight="1">
      <c r="B197" s="169"/>
      <c r="C197" s="170"/>
      <c r="D197" s="171" t="s">
        <v>72</v>
      </c>
      <c r="E197" s="183" t="s">
        <v>137</v>
      </c>
      <c r="F197" s="183" t="s">
        <v>289</v>
      </c>
      <c r="G197" s="170"/>
      <c r="H197" s="170"/>
      <c r="I197" s="173"/>
      <c r="J197" s="184">
        <f>BK197</f>
        <v>0</v>
      </c>
      <c r="K197" s="170"/>
      <c r="L197" s="175"/>
      <c r="M197" s="176"/>
      <c r="N197" s="177"/>
      <c r="O197" s="177"/>
      <c r="P197" s="178">
        <f>SUM(P198:P210)</f>
        <v>0</v>
      </c>
      <c r="Q197" s="177"/>
      <c r="R197" s="178">
        <f>SUM(R198:R210)</f>
        <v>4285.334546</v>
      </c>
      <c r="S197" s="177"/>
      <c r="T197" s="179">
        <f>SUM(T198:T210)</f>
        <v>0</v>
      </c>
      <c r="AR197" s="180" t="s">
        <v>78</v>
      </c>
      <c r="AT197" s="181" t="s">
        <v>72</v>
      </c>
      <c r="AU197" s="181" t="s">
        <v>78</v>
      </c>
      <c r="AY197" s="180" t="s">
        <v>113</v>
      </c>
      <c r="BK197" s="182">
        <f>SUM(BK198:BK210)</f>
        <v>0</v>
      </c>
    </row>
    <row r="198" spans="1:65" s="2" customFormat="1" ht="21.75" customHeight="1">
      <c r="A198" s="33"/>
      <c r="B198" s="34"/>
      <c r="C198" s="185" t="s">
        <v>290</v>
      </c>
      <c r="D198" s="185" t="s">
        <v>115</v>
      </c>
      <c r="E198" s="186" t="s">
        <v>291</v>
      </c>
      <c r="F198" s="187" t="s">
        <v>292</v>
      </c>
      <c r="G198" s="188" t="s">
        <v>118</v>
      </c>
      <c r="H198" s="189">
        <v>1189.8</v>
      </c>
      <c r="I198" s="190"/>
      <c r="J198" s="191">
        <f>ROUND(I198*H198,2)</f>
        <v>0</v>
      </c>
      <c r="K198" s="192"/>
      <c r="L198" s="38"/>
      <c r="M198" s="193" t="s">
        <v>1</v>
      </c>
      <c r="N198" s="194" t="s">
        <v>38</v>
      </c>
      <c r="O198" s="70"/>
      <c r="P198" s="195">
        <f>O198*H198</f>
        <v>0</v>
      </c>
      <c r="Q198" s="195">
        <v>0.50600000000000001</v>
      </c>
      <c r="R198" s="195">
        <f>Q198*H198</f>
        <v>602.03880000000004</v>
      </c>
      <c r="S198" s="195">
        <v>0</v>
      </c>
      <c r="T198" s="196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7" t="s">
        <v>119</v>
      </c>
      <c r="AT198" s="197" t="s">
        <v>115</v>
      </c>
      <c r="AU198" s="197" t="s">
        <v>83</v>
      </c>
      <c r="AY198" s="16" t="s">
        <v>113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6" t="s">
        <v>78</v>
      </c>
      <c r="BK198" s="198">
        <f>ROUND(I198*H198,2)</f>
        <v>0</v>
      </c>
      <c r="BL198" s="16" t="s">
        <v>119</v>
      </c>
      <c r="BM198" s="197" t="s">
        <v>293</v>
      </c>
    </row>
    <row r="199" spans="1:65" s="2" customFormat="1" ht="21.75" customHeight="1">
      <c r="A199" s="33"/>
      <c r="B199" s="34"/>
      <c r="C199" s="185" t="s">
        <v>294</v>
      </c>
      <c r="D199" s="185" t="s">
        <v>115</v>
      </c>
      <c r="E199" s="186" t="s">
        <v>295</v>
      </c>
      <c r="F199" s="187" t="s">
        <v>296</v>
      </c>
      <c r="G199" s="188" t="s">
        <v>118</v>
      </c>
      <c r="H199" s="189">
        <v>1189.9000000000001</v>
      </c>
      <c r="I199" s="190"/>
      <c r="J199" s="191">
        <f>ROUND(I199*H199,2)</f>
        <v>0</v>
      </c>
      <c r="K199" s="192"/>
      <c r="L199" s="38"/>
      <c r="M199" s="193" t="s">
        <v>1</v>
      </c>
      <c r="N199" s="194" t="s">
        <v>38</v>
      </c>
      <c r="O199" s="70"/>
      <c r="P199" s="195">
        <f>O199*H199</f>
        <v>0</v>
      </c>
      <c r="Q199" s="195">
        <v>0.92</v>
      </c>
      <c r="R199" s="195">
        <f>Q199*H199</f>
        <v>1094.7080000000001</v>
      </c>
      <c r="S199" s="195">
        <v>0</v>
      </c>
      <c r="T199" s="196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7" t="s">
        <v>119</v>
      </c>
      <c r="AT199" s="197" t="s">
        <v>115</v>
      </c>
      <c r="AU199" s="197" t="s">
        <v>83</v>
      </c>
      <c r="AY199" s="16" t="s">
        <v>113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6" t="s">
        <v>78</v>
      </c>
      <c r="BK199" s="198">
        <f>ROUND(I199*H199,2)</f>
        <v>0</v>
      </c>
      <c r="BL199" s="16" t="s">
        <v>119</v>
      </c>
      <c r="BM199" s="197" t="s">
        <v>297</v>
      </c>
    </row>
    <row r="200" spans="1:65" s="13" customFormat="1" ht="11.25">
      <c r="B200" s="199"/>
      <c r="C200" s="200"/>
      <c r="D200" s="201" t="s">
        <v>124</v>
      </c>
      <c r="E200" s="202" t="s">
        <v>1</v>
      </c>
      <c r="F200" s="203" t="s">
        <v>298</v>
      </c>
      <c r="G200" s="200"/>
      <c r="H200" s="204">
        <v>1189.9000000000001</v>
      </c>
      <c r="I200" s="205"/>
      <c r="J200" s="200"/>
      <c r="K200" s="200"/>
      <c r="L200" s="206"/>
      <c r="M200" s="207"/>
      <c r="N200" s="208"/>
      <c r="O200" s="208"/>
      <c r="P200" s="208"/>
      <c r="Q200" s="208"/>
      <c r="R200" s="208"/>
      <c r="S200" s="208"/>
      <c r="T200" s="209"/>
      <c r="AT200" s="210" t="s">
        <v>124</v>
      </c>
      <c r="AU200" s="210" t="s">
        <v>83</v>
      </c>
      <c r="AV200" s="13" t="s">
        <v>83</v>
      </c>
      <c r="AW200" s="13" t="s">
        <v>30</v>
      </c>
      <c r="AX200" s="13" t="s">
        <v>78</v>
      </c>
      <c r="AY200" s="210" t="s">
        <v>113</v>
      </c>
    </row>
    <row r="201" spans="1:65" s="2" customFormat="1" ht="33" customHeight="1">
      <c r="A201" s="33"/>
      <c r="B201" s="34"/>
      <c r="C201" s="185" t="s">
        <v>299</v>
      </c>
      <c r="D201" s="185" t="s">
        <v>115</v>
      </c>
      <c r="E201" s="186" t="s">
        <v>300</v>
      </c>
      <c r="F201" s="187" t="s">
        <v>301</v>
      </c>
      <c r="G201" s="188" t="s">
        <v>118</v>
      </c>
      <c r="H201" s="189">
        <v>3924</v>
      </c>
      <c r="I201" s="190"/>
      <c r="J201" s="191">
        <f t="shared" ref="J201:J207" si="0">ROUND(I201*H201,2)</f>
        <v>0</v>
      </c>
      <c r="K201" s="192"/>
      <c r="L201" s="38"/>
      <c r="M201" s="193" t="s">
        <v>1</v>
      </c>
      <c r="N201" s="194" t="s">
        <v>38</v>
      </c>
      <c r="O201" s="70"/>
      <c r="P201" s="195">
        <f t="shared" ref="P201:P207" si="1">O201*H201</f>
        <v>0</v>
      </c>
      <c r="Q201" s="195">
        <v>0.26375999999999999</v>
      </c>
      <c r="R201" s="195">
        <f t="shared" ref="R201:R207" si="2">Q201*H201</f>
        <v>1034.99424</v>
      </c>
      <c r="S201" s="195">
        <v>0</v>
      </c>
      <c r="T201" s="196">
        <f t="shared" ref="T201:T207" si="3"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7" t="s">
        <v>119</v>
      </c>
      <c r="AT201" s="197" t="s">
        <v>115</v>
      </c>
      <c r="AU201" s="197" t="s">
        <v>83</v>
      </c>
      <c r="AY201" s="16" t="s">
        <v>113</v>
      </c>
      <c r="BE201" s="198">
        <f t="shared" ref="BE201:BE207" si="4">IF(N201="základní",J201,0)</f>
        <v>0</v>
      </c>
      <c r="BF201" s="198">
        <f t="shared" ref="BF201:BF207" si="5">IF(N201="snížená",J201,0)</f>
        <v>0</v>
      </c>
      <c r="BG201" s="198">
        <f t="shared" ref="BG201:BG207" si="6">IF(N201="zákl. přenesená",J201,0)</f>
        <v>0</v>
      </c>
      <c r="BH201" s="198">
        <f t="shared" ref="BH201:BH207" si="7">IF(N201="sníž. přenesená",J201,0)</f>
        <v>0</v>
      </c>
      <c r="BI201" s="198">
        <f t="shared" ref="BI201:BI207" si="8">IF(N201="nulová",J201,0)</f>
        <v>0</v>
      </c>
      <c r="BJ201" s="16" t="s">
        <v>78</v>
      </c>
      <c r="BK201" s="198">
        <f t="shared" ref="BK201:BK207" si="9">ROUND(I201*H201,2)</f>
        <v>0</v>
      </c>
      <c r="BL201" s="16" t="s">
        <v>119</v>
      </c>
      <c r="BM201" s="197" t="s">
        <v>302</v>
      </c>
    </row>
    <row r="202" spans="1:65" s="2" customFormat="1" ht="24.2" customHeight="1">
      <c r="A202" s="33"/>
      <c r="B202" s="34"/>
      <c r="C202" s="185" t="s">
        <v>303</v>
      </c>
      <c r="D202" s="185" t="s">
        <v>115</v>
      </c>
      <c r="E202" s="186" t="s">
        <v>304</v>
      </c>
      <c r="F202" s="187" t="s">
        <v>305</v>
      </c>
      <c r="G202" s="188" t="s">
        <v>118</v>
      </c>
      <c r="H202" s="189">
        <v>1189.8</v>
      </c>
      <c r="I202" s="190"/>
      <c r="J202" s="191">
        <f t="shared" si="0"/>
        <v>0</v>
      </c>
      <c r="K202" s="192"/>
      <c r="L202" s="38"/>
      <c r="M202" s="193" t="s">
        <v>1</v>
      </c>
      <c r="N202" s="194" t="s">
        <v>38</v>
      </c>
      <c r="O202" s="70"/>
      <c r="P202" s="195">
        <f t="shared" si="1"/>
        <v>0</v>
      </c>
      <c r="Q202" s="195">
        <v>0.45977000000000001</v>
      </c>
      <c r="R202" s="195">
        <f t="shared" si="2"/>
        <v>547.03434600000003</v>
      </c>
      <c r="S202" s="195">
        <v>0</v>
      </c>
      <c r="T202" s="196">
        <f t="shared" si="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7" t="s">
        <v>119</v>
      </c>
      <c r="AT202" s="197" t="s">
        <v>115</v>
      </c>
      <c r="AU202" s="197" t="s">
        <v>83</v>
      </c>
      <c r="AY202" s="16" t="s">
        <v>113</v>
      </c>
      <c r="BE202" s="198">
        <f t="shared" si="4"/>
        <v>0</v>
      </c>
      <c r="BF202" s="198">
        <f t="shared" si="5"/>
        <v>0</v>
      </c>
      <c r="BG202" s="198">
        <f t="shared" si="6"/>
        <v>0</v>
      </c>
      <c r="BH202" s="198">
        <f t="shared" si="7"/>
        <v>0</v>
      </c>
      <c r="BI202" s="198">
        <f t="shared" si="8"/>
        <v>0</v>
      </c>
      <c r="BJ202" s="16" t="s">
        <v>78</v>
      </c>
      <c r="BK202" s="198">
        <f t="shared" si="9"/>
        <v>0</v>
      </c>
      <c r="BL202" s="16" t="s">
        <v>119</v>
      </c>
      <c r="BM202" s="197" t="s">
        <v>306</v>
      </c>
    </row>
    <row r="203" spans="1:65" s="2" customFormat="1" ht="24.2" customHeight="1">
      <c r="A203" s="33"/>
      <c r="B203" s="34"/>
      <c r="C203" s="185" t="s">
        <v>307</v>
      </c>
      <c r="D203" s="185" t="s">
        <v>115</v>
      </c>
      <c r="E203" s="186" t="s">
        <v>308</v>
      </c>
      <c r="F203" s="187" t="s">
        <v>309</v>
      </c>
      <c r="G203" s="188" t="s">
        <v>118</v>
      </c>
      <c r="H203" s="189">
        <v>3924</v>
      </c>
      <c r="I203" s="190"/>
      <c r="J203" s="191">
        <f t="shared" si="0"/>
        <v>0</v>
      </c>
      <c r="K203" s="192"/>
      <c r="L203" s="38"/>
      <c r="M203" s="193" t="s">
        <v>1</v>
      </c>
      <c r="N203" s="194" t="s">
        <v>38</v>
      </c>
      <c r="O203" s="70"/>
      <c r="P203" s="195">
        <f t="shared" si="1"/>
        <v>0</v>
      </c>
      <c r="Q203" s="195">
        <v>3.1E-4</v>
      </c>
      <c r="R203" s="195">
        <f t="shared" si="2"/>
        <v>1.21644</v>
      </c>
      <c r="S203" s="195">
        <v>0</v>
      </c>
      <c r="T203" s="196">
        <f t="shared" si="3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7" t="s">
        <v>119</v>
      </c>
      <c r="AT203" s="197" t="s">
        <v>115</v>
      </c>
      <c r="AU203" s="197" t="s">
        <v>83</v>
      </c>
      <c r="AY203" s="16" t="s">
        <v>113</v>
      </c>
      <c r="BE203" s="198">
        <f t="shared" si="4"/>
        <v>0</v>
      </c>
      <c r="BF203" s="198">
        <f t="shared" si="5"/>
        <v>0</v>
      </c>
      <c r="BG203" s="198">
        <f t="shared" si="6"/>
        <v>0</v>
      </c>
      <c r="BH203" s="198">
        <f t="shared" si="7"/>
        <v>0</v>
      </c>
      <c r="BI203" s="198">
        <f t="shared" si="8"/>
        <v>0</v>
      </c>
      <c r="BJ203" s="16" t="s">
        <v>78</v>
      </c>
      <c r="BK203" s="198">
        <f t="shared" si="9"/>
        <v>0</v>
      </c>
      <c r="BL203" s="16" t="s">
        <v>119</v>
      </c>
      <c r="BM203" s="197" t="s">
        <v>310</v>
      </c>
    </row>
    <row r="204" spans="1:65" s="2" customFormat="1" ht="24.2" customHeight="1">
      <c r="A204" s="33"/>
      <c r="B204" s="34"/>
      <c r="C204" s="185" t="s">
        <v>311</v>
      </c>
      <c r="D204" s="185" t="s">
        <v>115</v>
      </c>
      <c r="E204" s="186" t="s">
        <v>312</v>
      </c>
      <c r="F204" s="187" t="s">
        <v>313</v>
      </c>
      <c r="G204" s="188" t="s">
        <v>118</v>
      </c>
      <c r="H204" s="189">
        <v>3924</v>
      </c>
      <c r="I204" s="190"/>
      <c r="J204" s="191">
        <f t="shared" si="0"/>
        <v>0</v>
      </c>
      <c r="K204" s="192"/>
      <c r="L204" s="38"/>
      <c r="M204" s="193" t="s">
        <v>1</v>
      </c>
      <c r="N204" s="194" t="s">
        <v>38</v>
      </c>
      <c r="O204" s="70"/>
      <c r="P204" s="195">
        <f t="shared" si="1"/>
        <v>0</v>
      </c>
      <c r="Q204" s="195">
        <v>4.0999999999999999E-4</v>
      </c>
      <c r="R204" s="195">
        <f t="shared" si="2"/>
        <v>1.60884</v>
      </c>
      <c r="S204" s="195">
        <v>0</v>
      </c>
      <c r="T204" s="196">
        <f t="shared" si="3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7" t="s">
        <v>119</v>
      </c>
      <c r="AT204" s="197" t="s">
        <v>115</v>
      </c>
      <c r="AU204" s="197" t="s">
        <v>83</v>
      </c>
      <c r="AY204" s="16" t="s">
        <v>113</v>
      </c>
      <c r="BE204" s="198">
        <f t="shared" si="4"/>
        <v>0</v>
      </c>
      <c r="BF204" s="198">
        <f t="shared" si="5"/>
        <v>0</v>
      </c>
      <c r="BG204" s="198">
        <f t="shared" si="6"/>
        <v>0</v>
      </c>
      <c r="BH204" s="198">
        <f t="shared" si="7"/>
        <v>0</v>
      </c>
      <c r="BI204" s="198">
        <f t="shared" si="8"/>
        <v>0</v>
      </c>
      <c r="BJ204" s="16" t="s">
        <v>78</v>
      </c>
      <c r="BK204" s="198">
        <f t="shared" si="9"/>
        <v>0</v>
      </c>
      <c r="BL204" s="16" t="s">
        <v>119</v>
      </c>
      <c r="BM204" s="197" t="s">
        <v>314</v>
      </c>
    </row>
    <row r="205" spans="1:65" s="2" customFormat="1" ht="24.2" customHeight="1">
      <c r="A205" s="33"/>
      <c r="B205" s="34"/>
      <c r="C205" s="185" t="s">
        <v>315</v>
      </c>
      <c r="D205" s="185" t="s">
        <v>115</v>
      </c>
      <c r="E205" s="186" t="s">
        <v>316</v>
      </c>
      <c r="F205" s="187" t="s">
        <v>317</v>
      </c>
      <c r="G205" s="188" t="s">
        <v>118</v>
      </c>
      <c r="H205" s="189">
        <v>3924</v>
      </c>
      <c r="I205" s="190"/>
      <c r="J205" s="191">
        <f t="shared" si="0"/>
        <v>0</v>
      </c>
      <c r="K205" s="192"/>
      <c r="L205" s="38"/>
      <c r="M205" s="193" t="s">
        <v>1</v>
      </c>
      <c r="N205" s="194" t="s">
        <v>38</v>
      </c>
      <c r="O205" s="70"/>
      <c r="P205" s="195">
        <f t="shared" si="1"/>
        <v>0</v>
      </c>
      <c r="Q205" s="195">
        <v>0.15559000000000001</v>
      </c>
      <c r="R205" s="195">
        <f t="shared" si="2"/>
        <v>610.53516000000002</v>
      </c>
      <c r="S205" s="195">
        <v>0</v>
      </c>
      <c r="T205" s="196">
        <f t="shared" si="3"/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7" t="s">
        <v>119</v>
      </c>
      <c r="AT205" s="197" t="s">
        <v>115</v>
      </c>
      <c r="AU205" s="197" t="s">
        <v>83</v>
      </c>
      <c r="AY205" s="16" t="s">
        <v>113</v>
      </c>
      <c r="BE205" s="198">
        <f t="shared" si="4"/>
        <v>0</v>
      </c>
      <c r="BF205" s="198">
        <f t="shared" si="5"/>
        <v>0</v>
      </c>
      <c r="BG205" s="198">
        <f t="shared" si="6"/>
        <v>0</v>
      </c>
      <c r="BH205" s="198">
        <f t="shared" si="7"/>
        <v>0</v>
      </c>
      <c r="BI205" s="198">
        <f t="shared" si="8"/>
        <v>0</v>
      </c>
      <c r="BJ205" s="16" t="s">
        <v>78</v>
      </c>
      <c r="BK205" s="198">
        <f t="shared" si="9"/>
        <v>0</v>
      </c>
      <c r="BL205" s="16" t="s">
        <v>119</v>
      </c>
      <c r="BM205" s="197" t="s">
        <v>318</v>
      </c>
    </row>
    <row r="206" spans="1:65" s="2" customFormat="1" ht="24.2" customHeight="1">
      <c r="A206" s="33"/>
      <c r="B206" s="34"/>
      <c r="C206" s="185" t="s">
        <v>319</v>
      </c>
      <c r="D206" s="185" t="s">
        <v>115</v>
      </c>
      <c r="E206" s="186" t="s">
        <v>320</v>
      </c>
      <c r="F206" s="187" t="s">
        <v>321</v>
      </c>
      <c r="G206" s="188" t="s">
        <v>118</v>
      </c>
      <c r="H206" s="189">
        <v>3924</v>
      </c>
      <c r="I206" s="190"/>
      <c r="J206" s="191">
        <f t="shared" si="0"/>
        <v>0</v>
      </c>
      <c r="K206" s="192"/>
      <c r="L206" s="38"/>
      <c r="M206" s="193" t="s">
        <v>1</v>
      </c>
      <c r="N206" s="194" t="s">
        <v>38</v>
      </c>
      <c r="O206" s="70"/>
      <c r="P206" s="195">
        <f t="shared" si="1"/>
        <v>0</v>
      </c>
      <c r="Q206" s="195">
        <v>9.6680000000000002E-2</v>
      </c>
      <c r="R206" s="195">
        <f t="shared" si="2"/>
        <v>379.37232</v>
      </c>
      <c r="S206" s="195">
        <v>0</v>
      </c>
      <c r="T206" s="196">
        <f t="shared" si="3"/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7" t="s">
        <v>119</v>
      </c>
      <c r="AT206" s="197" t="s">
        <v>115</v>
      </c>
      <c r="AU206" s="197" t="s">
        <v>83</v>
      </c>
      <c r="AY206" s="16" t="s">
        <v>113</v>
      </c>
      <c r="BE206" s="198">
        <f t="shared" si="4"/>
        <v>0</v>
      </c>
      <c r="BF206" s="198">
        <f t="shared" si="5"/>
        <v>0</v>
      </c>
      <c r="BG206" s="198">
        <f t="shared" si="6"/>
        <v>0</v>
      </c>
      <c r="BH206" s="198">
        <f t="shared" si="7"/>
        <v>0</v>
      </c>
      <c r="BI206" s="198">
        <f t="shared" si="8"/>
        <v>0</v>
      </c>
      <c r="BJ206" s="16" t="s">
        <v>78</v>
      </c>
      <c r="BK206" s="198">
        <f t="shared" si="9"/>
        <v>0</v>
      </c>
      <c r="BL206" s="16" t="s">
        <v>119</v>
      </c>
      <c r="BM206" s="197" t="s">
        <v>322</v>
      </c>
    </row>
    <row r="207" spans="1:65" s="2" customFormat="1" ht="33" customHeight="1">
      <c r="A207" s="33"/>
      <c r="B207" s="34"/>
      <c r="C207" s="185" t="s">
        <v>323</v>
      </c>
      <c r="D207" s="185" t="s">
        <v>115</v>
      </c>
      <c r="E207" s="186" t="s">
        <v>324</v>
      </c>
      <c r="F207" s="187" t="s">
        <v>325</v>
      </c>
      <c r="G207" s="188" t="s">
        <v>118</v>
      </c>
      <c r="H207" s="189">
        <v>120</v>
      </c>
      <c r="I207" s="190"/>
      <c r="J207" s="191">
        <f t="shared" si="0"/>
        <v>0</v>
      </c>
      <c r="K207" s="192"/>
      <c r="L207" s="38"/>
      <c r="M207" s="193" t="s">
        <v>1</v>
      </c>
      <c r="N207" s="194" t="s">
        <v>38</v>
      </c>
      <c r="O207" s="70"/>
      <c r="P207" s="195">
        <f t="shared" si="1"/>
        <v>0</v>
      </c>
      <c r="Q207" s="195">
        <v>8.9219999999999994E-2</v>
      </c>
      <c r="R207" s="195">
        <f t="shared" si="2"/>
        <v>10.706399999999999</v>
      </c>
      <c r="S207" s="195">
        <v>0</v>
      </c>
      <c r="T207" s="196">
        <f t="shared" si="3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7" t="s">
        <v>119</v>
      </c>
      <c r="AT207" s="197" t="s">
        <v>115</v>
      </c>
      <c r="AU207" s="197" t="s">
        <v>83</v>
      </c>
      <c r="AY207" s="16" t="s">
        <v>113</v>
      </c>
      <c r="BE207" s="198">
        <f t="shared" si="4"/>
        <v>0</v>
      </c>
      <c r="BF207" s="198">
        <f t="shared" si="5"/>
        <v>0</v>
      </c>
      <c r="BG207" s="198">
        <f t="shared" si="6"/>
        <v>0</v>
      </c>
      <c r="BH207" s="198">
        <f t="shared" si="7"/>
        <v>0</v>
      </c>
      <c r="BI207" s="198">
        <f t="shared" si="8"/>
        <v>0</v>
      </c>
      <c r="BJ207" s="16" t="s">
        <v>78</v>
      </c>
      <c r="BK207" s="198">
        <f t="shared" si="9"/>
        <v>0</v>
      </c>
      <c r="BL207" s="16" t="s">
        <v>119</v>
      </c>
      <c r="BM207" s="197" t="s">
        <v>326</v>
      </c>
    </row>
    <row r="208" spans="1:65" s="13" customFormat="1" ht="11.25">
      <c r="B208" s="199"/>
      <c r="C208" s="200"/>
      <c r="D208" s="201" t="s">
        <v>124</v>
      </c>
      <c r="E208" s="202" t="s">
        <v>1</v>
      </c>
      <c r="F208" s="203" t="s">
        <v>327</v>
      </c>
      <c r="G208" s="200"/>
      <c r="H208" s="204">
        <v>120</v>
      </c>
      <c r="I208" s="205"/>
      <c r="J208" s="200"/>
      <c r="K208" s="200"/>
      <c r="L208" s="206"/>
      <c r="M208" s="207"/>
      <c r="N208" s="208"/>
      <c r="O208" s="208"/>
      <c r="P208" s="208"/>
      <c r="Q208" s="208"/>
      <c r="R208" s="208"/>
      <c r="S208" s="208"/>
      <c r="T208" s="209"/>
      <c r="AT208" s="210" t="s">
        <v>124</v>
      </c>
      <c r="AU208" s="210" t="s">
        <v>83</v>
      </c>
      <c r="AV208" s="13" t="s">
        <v>83</v>
      </c>
      <c r="AW208" s="13" t="s">
        <v>30</v>
      </c>
      <c r="AX208" s="13" t="s">
        <v>78</v>
      </c>
      <c r="AY208" s="210" t="s">
        <v>113</v>
      </c>
    </row>
    <row r="209" spans="1:65" s="2" customFormat="1" ht="24.2" customHeight="1">
      <c r="A209" s="33"/>
      <c r="B209" s="34"/>
      <c r="C209" s="222" t="s">
        <v>328</v>
      </c>
      <c r="D209" s="222" t="s">
        <v>239</v>
      </c>
      <c r="E209" s="223" t="s">
        <v>329</v>
      </c>
      <c r="F209" s="224" t="s">
        <v>330</v>
      </c>
      <c r="G209" s="225" t="s">
        <v>118</v>
      </c>
      <c r="H209" s="226">
        <v>12</v>
      </c>
      <c r="I209" s="227"/>
      <c r="J209" s="228">
        <f>ROUND(I209*H209,2)</f>
        <v>0</v>
      </c>
      <c r="K209" s="229"/>
      <c r="L209" s="230"/>
      <c r="M209" s="231" t="s">
        <v>1</v>
      </c>
      <c r="N209" s="232" t="s">
        <v>38</v>
      </c>
      <c r="O209" s="70"/>
      <c r="P209" s="195">
        <f>O209*H209</f>
        <v>0</v>
      </c>
      <c r="Q209" s="195">
        <v>0.26</v>
      </c>
      <c r="R209" s="195">
        <f>Q209*H209</f>
        <v>3.12</v>
      </c>
      <c r="S209" s="195">
        <v>0</v>
      </c>
      <c r="T209" s="196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7" t="s">
        <v>156</v>
      </c>
      <c r="AT209" s="197" t="s">
        <v>239</v>
      </c>
      <c r="AU209" s="197" t="s">
        <v>83</v>
      </c>
      <c r="AY209" s="16" t="s">
        <v>113</v>
      </c>
      <c r="BE209" s="198">
        <f>IF(N209="základní",J209,0)</f>
        <v>0</v>
      </c>
      <c r="BF209" s="198">
        <f>IF(N209="snížená",J209,0)</f>
        <v>0</v>
      </c>
      <c r="BG209" s="198">
        <f>IF(N209="zákl. přenesená",J209,0)</f>
        <v>0</v>
      </c>
      <c r="BH209" s="198">
        <f>IF(N209="sníž. přenesená",J209,0)</f>
        <v>0</v>
      </c>
      <c r="BI209" s="198">
        <f>IF(N209="nulová",J209,0)</f>
        <v>0</v>
      </c>
      <c r="BJ209" s="16" t="s">
        <v>78</v>
      </c>
      <c r="BK209" s="198">
        <f>ROUND(I209*H209,2)</f>
        <v>0</v>
      </c>
      <c r="BL209" s="16" t="s">
        <v>119</v>
      </c>
      <c r="BM209" s="197" t="s">
        <v>331</v>
      </c>
    </row>
    <row r="210" spans="1:65" s="13" customFormat="1" ht="11.25">
      <c r="B210" s="199"/>
      <c r="C210" s="200"/>
      <c r="D210" s="201" t="s">
        <v>124</v>
      </c>
      <c r="E210" s="200"/>
      <c r="F210" s="203" t="s">
        <v>332</v>
      </c>
      <c r="G210" s="200"/>
      <c r="H210" s="204">
        <v>12</v>
      </c>
      <c r="I210" s="205"/>
      <c r="J210" s="200"/>
      <c r="K210" s="200"/>
      <c r="L210" s="206"/>
      <c r="M210" s="207"/>
      <c r="N210" s="208"/>
      <c r="O210" s="208"/>
      <c r="P210" s="208"/>
      <c r="Q210" s="208"/>
      <c r="R210" s="208"/>
      <c r="S210" s="208"/>
      <c r="T210" s="209"/>
      <c r="AT210" s="210" t="s">
        <v>124</v>
      </c>
      <c r="AU210" s="210" t="s">
        <v>83</v>
      </c>
      <c r="AV210" s="13" t="s">
        <v>83</v>
      </c>
      <c r="AW210" s="13" t="s">
        <v>4</v>
      </c>
      <c r="AX210" s="13" t="s">
        <v>78</v>
      </c>
      <c r="AY210" s="210" t="s">
        <v>113</v>
      </c>
    </row>
    <row r="211" spans="1:65" s="12" customFormat="1" ht="22.9" customHeight="1">
      <c r="B211" s="169"/>
      <c r="C211" s="170"/>
      <c r="D211" s="171" t="s">
        <v>72</v>
      </c>
      <c r="E211" s="183" t="s">
        <v>156</v>
      </c>
      <c r="F211" s="183" t="s">
        <v>333</v>
      </c>
      <c r="G211" s="170"/>
      <c r="H211" s="170"/>
      <c r="I211" s="173"/>
      <c r="J211" s="184">
        <f>BK211</f>
        <v>0</v>
      </c>
      <c r="K211" s="170"/>
      <c r="L211" s="175"/>
      <c r="M211" s="176"/>
      <c r="N211" s="177"/>
      <c r="O211" s="177"/>
      <c r="P211" s="178">
        <f>SUM(P212:P247)</f>
        <v>0</v>
      </c>
      <c r="Q211" s="177"/>
      <c r="R211" s="178">
        <f>SUM(R212:R247)</f>
        <v>173.60514611999997</v>
      </c>
      <c r="S211" s="177"/>
      <c r="T211" s="179">
        <f>SUM(T212:T247)</f>
        <v>106.11340000000003</v>
      </c>
      <c r="AR211" s="180" t="s">
        <v>78</v>
      </c>
      <c r="AT211" s="181" t="s">
        <v>72</v>
      </c>
      <c r="AU211" s="181" t="s">
        <v>78</v>
      </c>
      <c r="AY211" s="180" t="s">
        <v>113</v>
      </c>
      <c r="BK211" s="182">
        <f>SUM(BK212:BK247)</f>
        <v>0</v>
      </c>
    </row>
    <row r="212" spans="1:65" s="2" customFormat="1" ht="21.75" customHeight="1">
      <c r="A212" s="33"/>
      <c r="B212" s="34"/>
      <c r="C212" s="185" t="s">
        <v>334</v>
      </c>
      <c r="D212" s="185" t="s">
        <v>115</v>
      </c>
      <c r="E212" s="186" t="s">
        <v>335</v>
      </c>
      <c r="F212" s="187" t="s">
        <v>336</v>
      </c>
      <c r="G212" s="188" t="s">
        <v>145</v>
      </c>
      <c r="H212" s="189">
        <v>130.80000000000001</v>
      </c>
      <c r="I212" s="190"/>
      <c r="J212" s="191">
        <f>ROUND(I212*H212,2)</f>
        <v>0</v>
      </c>
      <c r="K212" s="192"/>
      <c r="L212" s="38"/>
      <c r="M212" s="193" t="s">
        <v>1</v>
      </c>
      <c r="N212" s="194" t="s">
        <v>38</v>
      </c>
      <c r="O212" s="70"/>
      <c r="P212" s="195">
        <f>O212*H212</f>
        <v>0</v>
      </c>
      <c r="Q212" s="195">
        <v>0</v>
      </c>
      <c r="R212" s="195">
        <f>Q212*H212</f>
        <v>0</v>
      </c>
      <c r="S212" s="195">
        <v>2.9000000000000001E-2</v>
      </c>
      <c r="T212" s="196">
        <f>S212*H212</f>
        <v>3.7932000000000006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97" t="s">
        <v>119</v>
      </c>
      <c r="AT212" s="197" t="s">
        <v>115</v>
      </c>
      <c r="AU212" s="197" t="s">
        <v>83</v>
      </c>
      <c r="AY212" s="16" t="s">
        <v>113</v>
      </c>
      <c r="BE212" s="198">
        <f>IF(N212="základní",J212,0)</f>
        <v>0</v>
      </c>
      <c r="BF212" s="198">
        <f>IF(N212="snížená",J212,0)</f>
        <v>0</v>
      </c>
      <c r="BG212" s="198">
        <f>IF(N212="zákl. přenesená",J212,0)</f>
        <v>0</v>
      </c>
      <c r="BH212" s="198">
        <f>IF(N212="sníž. přenesená",J212,0)</f>
        <v>0</v>
      </c>
      <c r="BI212" s="198">
        <f>IF(N212="nulová",J212,0)</f>
        <v>0</v>
      </c>
      <c r="BJ212" s="16" t="s">
        <v>78</v>
      </c>
      <c r="BK212" s="198">
        <f>ROUND(I212*H212,2)</f>
        <v>0</v>
      </c>
      <c r="BL212" s="16" t="s">
        <v>119</v>
      </c>
      <c r="BM212" s="197" t="s">
        <v>337</v>
      </c>
    </row>
    <row r="213" spans="1:65" s="2" customFormat="1" ht="33" customHeight="1">
      <c r="A213" s="33"/>
      <c r="B213" s="34"/>
      <c r="C213" s="185" t="s">
        <v>338</v>
      </c>
      <c r="D213" s="185" t="s">
        <v>115</v>
      </c>
      <c r="E213" s="186" t="s">
        <v>339</v>
      </c>
      <c r="F213" s="187" t="s">
        <v>340</v>
      </c>
      <c r="G213" s="188" t="s">
        <v>145</v>
      </c>
      <c r="H213" s="189">
        <v>130.80000000000001</v>
      </c>
      <c r="I213" s="190"/>
      <c r="J213" s="191">
        <f>ROUND(I213*H213,2)</f>
        <v>0</v>
      </c>
      <c r="K213" s="192"/>
      <c r="L213" s="38"/>
      <c r="M213" s="193" t="s">
        <v>1</v>
      </c>
      <c r="N213" s="194" t="s">
        <v>38</v>
      </c>
      <c r="O213" s="70"/>
      <c r="P213" s="195">
        <f>O213*H213</f>
        <v>0</v>
      </c>
      <c r="Q213" s="195">
        <v>3.0000000000000001E-5</v>
      </c>
      <c r="R213" s="195">
        <f>Q213*H213</f>
        <v>3.9240000000000004E-3</v>
      </c>
      <c r="S213" s="195">
        <v>0</v>
      </c>
      <c r="T213" s="196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7" t="s">
        <v>119</v>
      </c>
      <c r="AT213" s="197" t="s">
        <v>115</v>
      </c>
      <c r="AU213" s="197" t="s">
        <v>83</v>
      </c>
      <c r="AY213" s="16" t="s">
        <v>113</v>
      </c>
      <c r="BE213" s="198">
        <f>IF(N213="základní",J213,0)</f>
        <v>0</v>
      </c>
      <c r="BF213" s="198">
        <f>IF(N213="snížená",J213,0)</f>
        <v>0</v>
      </c>
      <c r="BG213" s="198">
        <f>IF(N213="zákl. přenesená",J213,0)</f>
        <v>0</v>
      </c>
      <c r="BH213" s="198">
        <f>IF(N213="sníž. přenesená",J213,0)</f>
        <v>0</v>
      </c>
      <c r="BI213" s="198">
        <f>IF(N213="nulová",J213,0)</f>
        <v>0</v>
      </c>
      <c r="BJ213" s="16" t="s">
        <v>78</v>
      </c>
      <c r="BK213" s="198">
        <f>ROUND(I213*H213,2)</f>
        <v>0</v>
      </c>
      <c r="BL213" s="16" t="s">
        <v>119</v>
      </c>
      <c r="BM213" s="197" t="s">
        <v>341</v>
      </c>
    </row>
    <row r="214" spans="1:65" s="2" customFormat="1" ht="24.2" customHeight="1">
      <c r="A214" s="33"/>
      <c r="B214" s="34"/>
      <c r="C214" s="222" t="s">
        <v>342</v>
      </c>
      <c r="D214" s="222" t="s">
        <v>239</v>
      </c>
      <c r="E214" s="223" t="s">
        <v>343</v>
      </c>
      <c r="F214" s="224" t="s">
        <v>344</v>
      </c>
      <c r="G214" s="225" t="s">
        <v>145</v>
      </c>
      <c r="H214" s="226">
        <v>130.80000000000001</v>
      </c>
      <c r="I214" s="227"/>
      <c r="J214" s="228">
        <f>ROUND(I214*H214,2)</f>
        <v>0</v>
      </c>
      <c r="K214" s="229"/>
      <c r="L214" s="230"/>
      <c r="M214" s="231" t="s">
        <v>1</v>
      </c>
      <c r="N214" s="232" t="s">
        <v>38</v>
      </c>
      <c r="O214" s="70"/>
      <c r="P214" s="195">
        <f>O214*H214</f>
        <v>0</v>
      </c>
      <c r="Q214" s="195">
        <v>2.4E-2</v>
      </c>
      <c r="R214" s="195">
        <f>Q214*H214</f>
        <v>3.1392000000000002</v>
      </c>
      <c r="S214" s="195">
        <v>0</v>
      </c>
      <c r="T214" s="196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97" t="s">
        <v>156</v>
      </c>
      <c r="AT214" s="197" t="s">
        <v>239</v>
      </c>
      <c r="AU214" s="197" t="s">
        <v>83</v>
      </c>
      <c r="AY214" s="16" t="s">
        <v>113</v>
      </c>
      <c r="BE214" s="198">
        <f>IF(N214="základní",J214,0)</f>
        <v>0</v>
      </c>
      <c r="BF214" s="198">
        <f>IF(N214="snížená",J214,0)</f>
        <v>0</v>
      </c>
      <c r="BG214" s="198">
        <f>IF(N214="zákl. přenesená",J214,0)</f>
        <v>0</v>
      </c>
      <c r="BH214" s="198">
        <f>IF(N214="sníž. přenesená",J214,0)</f>
        <v>0</v>
      </c>
      <c r="BI214" s="198">
        <f>IF(N214="nulová",J214,0)</f>
        <v>0</v>
      </c>
      <c r="BJ214" s="16" t="s">
        <v>78</v>
      </c>
      <c r="BK214" s="198">
        <f>ROUND(I214*H214,2)</f>
        <v>0</v>
      </c>
      <c r="BL214" s="16" t="s">
        <v>119</v>
      </c>
      <c r="BM214" s="197" t="s">
        <v>345</v>
      </c>
    </row>
    <row r="215" spans="1:65" s="2" customFormat="1" ht="24.2" customHeight="1">
      <c r="A215" s="33"/>
      <c r="B215" s="34"/>
      <c r="C215" s="185" t="s">
        <v>346</v>
      </c>
      <c r="D215" s="185" t="s">
        <v>115</v>
      </c>
      <c r="E215" s="186" t="s">
        <v>347</v>
      </c>
      <c r="F215" s="187" t="s">
        <v>348</v>
      </c>
      <c r="G215" s="188" t="s">
        <v>277</v>
      </c>
      <c r="H215" s="189">
        <v>76</v>
      </c>
      <c r="I215" s="190"/>
      <c r="J215" s="191">
        <f>ROUND(I215*H215,2)</f>
        <v>0</v>
      </c>
      <c r="K215" s="192"/>
      <c r="L215" s="38"/>
      <c r="M215" s="193" t="s">
        <v>1</v>
      </c>
      <c r="N215" s="194" t="s">
        <v>38</v>
      </c>
      <c r="O215" s="70"/>
      <c r="P215" s="195">
        <f>O215*H215</f>
        <v>0</v>
      </c>
      <c r="Q215" s="195">
        <v>6.9999999999999994E-5</v>
      </c>
      <c r="R215" s="195">
        <f>Q215*H215</f>
        <v>5.3199999999999992E-3</v>
      </c>
      <c r="S215" s="195">
        <v>0</v>
      </c>
      <c r="T215" s="196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7" t="s">
        <v>119</v>
      </c>
      <c r="AT215" s="197" t="s">
        <v>115</v>
      </c>
      <c r="AU215" s="197" t="s">
        <v>83</v>
      </c>
      <c r="AY215" s="16" t="s">
        <v>113</v>
      </c>
      <c r="BE215" s="198">
        <f>IF(N215="základní",J215,0)</f>
        <v>0</v>
      </c>
      <c r="BF215" s="198">
        <f>IF(N215="snížená",J215,0)</f>
        <v>0</v>
      </c>
      <c r="BG215" s="198">
        <f>IF(N215="zákl. přenesená",J215,0)</f>
        <v>0</v>
      </c>
      <c r="BH215" s="198">
        <f>IF(N215="sníž. přenesená",J215,0)</f>
        <v>0</v>
      </c>
      <c r="BI215" s="198">
        <f>IF(N215="nulová",J215,0)</f>
        <v>0</v>
      </c>
      <c r="BJ215" s="16" t="s">
        <v>78</v>
      </c>
      <c r="BK215" s="198">
        <f>ROUND(I215*H215,2)</f>
        <v>0</v>
      </c>
      <c r="BL215" s="16" t="s">
        <v>119</v>
      </c>
      <c r="BM215" s="197" t="s">
        <v>349</v>
      </c>
    </row>
    <row r="216" spans="1:65" s="13" customFormat="1" ht="11.25">
      <c r="B216" s="199"/>
      <c r="C216" s="200"/>
      <c r="D216" s="201" t="s">
        <v>124</v>
      </c>
      <c r="E216" s="202" t="s">
        <v>1</v>
      </c>
      <c r="F216" s="203" t="s">
        <v>350</v>
      </c>
      <c r="G216" s="200"/>
      <c r="H216" s="204">
        <v>76</v>
      </c>
      <c r="I216" s="205"/>
      <c r="J216" s="200"/>
      <c r="K216" s="200"/>
      <c r="L216" s="206"/>
      <c r="M216" s="207"/>
      <c r="N216" s="208"/>
      <c r="O216" s="208"/>
      <c r="P216" s="208"/>
      <c r="Q216" s="208"/>
      <c r="R216" s="208"/>
      <c r="S216" s="208"/>
      <c r="T216" s="209"/>
      <c r="AT216" s="210" t="s">
        <v>124</v>
      </c>
      <c r="AU216" s="210" t="s">
        <v>83</v>
      </c>
      <c r="AV216" s="13" t="s">
        <v>83</v>
      </c>
      <c r="AW216" s="13" t="s">
        <v>30</v>
      </c>
      <c r="AX216" s="13" t="s">
        <v>78</v>
      </c>
      <c r="AY216" s="210" t="s">
        <v>113</v>
      </c>
    </row>
    <row r="217" spans="1:65" s="2" customFormat="1" ht="24.2" customHeight="1">
      <c r="A217" s="33"/>
      <c r="B217" s="34"/>
      <c r="C217" s="222" t="s">
        <v>351</v>
      </c>
      <c r="D217" s="222" t="s">
        <v>239</v>
      </c>
      <c r="E217" s="223" t="s">
        <v>352</v>
      </c>
      <c r="F217" s="224" t="s">
        <v>353</v>
      </c>
      <c r="G217" s="225" t="s">
        <v>277</v>
      </c>
      <c r="H217" s="226">
        <v>57.854999999999997</v>
      </c>
      <c r="I217" s="227"/>
      <c r="J217" s="228">
        <f>ROUND(I217*H217,2)</f>
        <v>0</v>
      </c>
      <c r="K217" s="229"/>
      <c r="L217" s="230"/>
      <c r="M217" s="231" t="s">
        <v>1</v>
      </c>
      <c r="N217" s="232" t="s">
        <v>38</v>
      </c>
      <c r="O217" s="70"/>
      <c r="P217" s="195">
        <f>O217*H217</f>
        <v>0</v>
      </c>
      <c r="Q217" s="195">
        <v>0.01</v>
      </c>
      <c r="R217" s="195">
        <f>Q217*H217</f>
        <v>0.57855000000000001</v>
      </c>
      <c r="S217" s="195">
        <v>0</v>
      </c>
      <c r="T217" s="196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7" t="s">
        <v>156</v>
      </c>
      <c r="AT217" s="197" t="s">
        <v>239</v>
      </c>
      <c r="AU217" s="197" t="s">
        <v>83</v>
      </c>
      <c r="AY217" s="16" t="s">
        <v>113</v>
      </c>
      <c r="BE217" s="198">
        <f>IF(N217="základní",J217,0)</f>
        <v>0</v>
      </c>
      <c r="BF217" s="198">
        <f>IF(N217="snížená",J217,0)</f>
        <v>0</v>
      </c>
      <c r="BG217" s="198">
        <f>IF(N217="zákl. přenesená",J217,0)</f>
        <v>0</v>
      </c>
      <c r="BH217" s="198">
        <f>IF(N217="sníž. přenesená",J217,0)</f>
        <v>0</v>
      </c>
      <c r="BI217" s="198">
        <f>IF(N217="nulová",J217,0)</f>
        <v>0</v>
      </c>
      <c r="BJ217" s="16" t="s">
        <v>78</v>
      </c>
      <c r="BK217" s="198">
        <f>ROUND(I217*H217,2)</f>
        <v>0</v>
      </c>
      <c r="BL217" s="16" t="s">
        <v>119</v>
      </c>
      <c r="BM217" s="197" t="s">
        <v>354</v>
      </c>
    </row>
    <row r="218" spans="1:65" s="13" customFormat="1" ht="11.25">
      <c r="B218" s="199"/>
      <c r="C218" s="200"/>
      <c r="D218" s="201" t="s">
        <v>124</v>
      </c>
      <c r="E218" s="200"/>
      <c r="F218" s="203" t="s">
        <v>355</v>
      </c>
      <c r="G218" s="200"/>
      <c r="H218" s="204">
        <v>57.854999999999997</v>
      </c>
      <c r="I218" s="205"/>
      <c r="J218" s="200"/>
      <c r="K218" s="200"/>
      <c r="L218" s="206"/>
      <c r="M218" s="207"/>
      <c r="N218" s="208"/>
      <c r="O218" s="208"/>
      <c r="P218" s="208"/>
      <c r="Q218" s="208"/>
      <c r="R218" s="208"/>
      <c r="S218" s="208"/>
      <c r="T218" s="209"/>
      <c r="AT218" s="210" t="s">
        <v>124</v>
      </c>
      <c r="AU218" s="210" t="s">
        <v>83</v>
      </c>
      <c r="AV218" s="13" t="s">
        <v>83</v>
      </c>
      <c r="AW218" s="13" t="s">
        <v>4</v>
      </c>
      <c r="AX218" s="13" t="s">
        <v>78</v>
      </c>
      <c r="AY218" s="210" t="s">
        <v>113</v>
      </c>
    </row>
    <row r="219" spans="1:65" s="2" customFormat="1" ht="24.2" customHeight="1">
      <c r="A219" s="33"/>
      <c r="B219" s="34"/>
      <c r="C219" s="222" t="s">
        <v>356</v>
      </c>
      <c r="D219" s="222" t="s">
        <v>239</v>
      </c>
      <c r="E219" s="223" t="s">
        <v>357</v>
      </c>
      <c r="F219" s="224" t="s">
        <v>358</v>
      </c>
      <c r="G219" s="225" t="s">
        <v>277</v>
      </c>
      <c r="H219" s="226">
        <v>19.285</v>
      </c>
      <c r="I219" s="227"/>
      <c r="J219" s="228">
        <f>ROUND(I219*H219,2)</f>
        <v>0</v>
      </c>
      <c r="K219" s="229"/>
      <c r="L219" s="230"/>
      <c r="M219" s="231" t="s">
        <v>1</v>
      </c>
      <c r="N219" s="232" t="s">
        <v>38</v>
      </c>
      <c r="O219" s="70"/>
      <c r="P219" s="195">
        <f>O219*H219</f>
        <v>0</v>
      </c>
      <c r="Q219" s="195">
        <v>0.01</v>
      </c>
      <c r="R219" s="195">
        <f>Q219*H219</f>
        <v>0.19284999999999999</v>
      </c>
      <c r="S219" s="195">
        <v>0</v>
      </c>
      <c r="T219" s="196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97" t="s">
        <v>156</v>
      </c>
      <c r="AT219" s="197" t="s">
        <v>239</v>
      </c>
      <c r="AU219" s="197" t="s">
        <v>83</v>
      </c>
      <c r="AY219" s="16" t="s">
        <v>113</v>
      </c>
      <c r="BE219" s="198">
        <f>IF(N219="základní",J219,0)</f>
        <v>0</v>
      </c>
      <c r="BF219" s="198">
        <f>IF(N219="snížená",J219,0)</f>
        <v>0</v>
      </c>
      <c r="BG219" s="198">
        <f>IF(N219="zákl. přenesená",J219,0)</f>
        <v>0</v>
      </c>
      <c r="BH219" s="198">
        <f>IF(N219="sníž. přenesená",J219,0)</f>
        <v>0</v>
      </c>
      <c r="BI219" s="198">
        <f>IF(N219="nulová",J219,0)</f>
        <v>0</v>
      </c>
      <c r="BJ219" s="16" t="s">
        <v>78</v>
      </c>
      <c r="BK219" s="198">
        <f>ROUND(I219*H219,2)</f>
        <v>0</v>
      </c>
      <c r="BL219" s="16" t="s">
        <v>119</v>
      </c>
      <c r="BM219" s="197" t="s">
        <v>359</v>
      </c>
    </row>
    <row r="220" spans="1:65" s="13" customFormat="1" ht="11.25">
      <c r="B220" s="199"/>
      <c r="C220" s="200"/>
      <c r="D220" s="201" t="s">
        <v>124</v>
      </c>
      <c r="E220" s="200"/>
      <c r="F220" s="203" t="s">
        <v>360</v>
      </c>
      <c r="G220" s="200"/>
      <c r="H220" s="204">
        <v>19.285</v>
      </c>
      <c r="I220" s="205"/>
      <c r="J220" s="200"/>
      <c r="K220" s="200"/>
      <c r="L220" s="206"/>
      <c r="M220" s="207"/>
      <c r="N220" s="208"/>
      <c r="O220" s="208"/>
      <c r="P220" s="208"/>
      <c r="Q220" s="208"/>
      <c r="R220" s="208"/>
      <c r="S220" s="208"/>
      <c r="T220" s="209"/>
      <c r="AT220" s="210" t="s">
        <v>124</v>
      </c>
      <c r="AU220" s="210" t="s">
        <v>83</v>
      </c>
      <c r="AV220" s="13" t="s">
        <v>83</v>
      </c>
      <c r="AW220" s="13" t="s">
        <v>4</v>
      </c>
      <c r="AX220" s="13" t="s">
        <v>78</v>
      </c>
      <c r="AY220" s="210" t="s">
        <v>113</v>
      </c>
    </row>
    <row r="221" spans="1:65" s="2" customFormat="1" ht="24.2" customHeight="1">
      <c r="A221" s="33"/>
      <c r="B221" s="34"/>
      <c r="C221" s="185" t="s">
        <v>361</v>
      </c>
      <c r="D221" s="185" t="s">
        <v>115</v>
      </c>
      <c r="E221" s="186" t="s">
        <v>362</v>
      </c>
      <c r="F221" s="187" t="s">
        <v>363</v>
      </c>
      <c r="G221" s="188" t="s">
        <v>180</v>
      </c>
      <c r="H221" s="189">
        <v>41.762</v>
      </c>
      <c r="I221" s="190"/>
      <c r="J221" s="191">
        <f>ROUND(I221*H221,2)</f>
        <v>0</v>
      </c>
      <c r="K221" s="192"/>
      <c r="L221" s="38"/>
      <c r="M221" s="193" t="s">
        <v>1</v>
      </c>
      <c r="N221" s="194" t="s">
        <v>38</v>
      </c>
      <c r="O221" s="70"/>
      <c r="P221" s="195">
        <f>O221*H221</f>
        <v>0</v>
      </c>
      <c r="Q221" s="195">
        <v>0</v>
      </c>
      <c r="R221" s="195">
        <f>Q221*H221</f>
        <v>0</v>
      </c>
      <c r="S221" s="195">
        <v>2.1</v>
      </c>
      <c r="T221" s="196">
        <f>S221*H221</f>
        <v>87.700200000000009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7" t="s">
        <v>119</v>
      </c>
      <c r="AT221" s="197" t="s">
        <v>115</v>
      </c>
      <c r="AU221" s="197" t="s">
        <v>83</v>
      </c>
      <c r="AY221" s="16" t="s">
        <v>113</v>
      </c>
      <c r="BE221" s="198">
        <f>IF(N221="základní",J221,0)</f>
        <v>0</v>
      </c>
      <c r="BF221" s="198">
        <f>IF(N221="snížená",J221,0)</f>
        <v>0</v>
      </c>
      <c r="BG221" s="198">
        <f>IF(N221="zákl. přenesená",J221,0)</f>
        <v>0</v>
      </c>
      <c r="BH221" s="198">
        <f>IF(N221="sníž. přenesená",J221,0)</f>
        <v>0</v>
      </c>
      <c r="BI221" s="198">
        <f>IF(N221="nulová",J221,0)</f>
        <v>0</v>
      </c>
      <c r="BJ221" s="16" t="s">
        <v>78</v>
      </c>
      <c r="BK221" s="198">
        <f>ROUND(I221*H221,2)</f>
        <v>0</v>
      </c>
      <c r="BL221" s="16" t="s">
        <v>119</v>
      </c>
      <c r="BM221" s="197" t="s">
        <v>364</v>
      </c>
    </row>
    <row r="222" spans="1:65" s="13" customFormat="1" ht="11.25">
      <c r="B222" s="199"/>
      <c r="C222" s="200"/>
      <c r="D222" s="201" t="s">
        <v>124</v>
      </c>
      <c r="E222" s="202" t="s">
        <v>1</v>
      </c>
      <c r="F222" s="203" t="s">
        <v>365</v>
      </c>
      <c r="G222" s="200"/>
      <c r="H222" s="204">
        <v>41.762</v>
      </c>
      <c r="I222" s="205"/>
      <c r="J222" s="200"/>
      <c r="K222" s="200"/>
      <c r="L222" s="206"/>
      <c r="M222" s="207"/>
      <c r="N222" s="208"/>
      <c r="O222" s="208"/>
      <c r="P222" s="208"/>
      <c r="Q222" s="208"/>
      <c r="R222" s="208"/>
      <c r="S222" s="208"/>
      <c r="T222" s="209"/>
      <c r="AT222" s="210" t="s">
        <v>124</v>
      </c>
      <c r="AU222" s="210" t="s">
        <v>83</v>
      </c>
      <c r="AV222" s="13" t="s">
        <v>83</v>
      </c>
      <c r="AW222" s="13" t="s">
        <v>30</v>
      </c>
      <c r="AX222" s="13" t="s">
        <v>78</v>
      </c>
      <c r="AY222" s="210" t="s">
        <v>113</v>
      </c>
    </row>
    <row r="223" spans="1:65" s="2" customFormat="1" ht="24.2" customHeight="1">
      <c r="A223" s="33"/>
      <c r="B223" s="34"/>
      <c r="C223" s="185" t="s">
        <v>366</v>
      </c>
      <c r="D223" s="185" t="s">
        <v>115</v>
      </c>
      <c r="E223" s="186" t="s">
        <v>367</v>
      </c>
      <c r="F223" s="187" t="s">
        <v>368</v>
      </c>
      <c r="G223" s="188" t="s">
        <v>277</v>
      </c>
      <c r="H223" s="189">
        <v>19</v>
      </c>
      <c r="I223" s="190"/>
      <c r="J223" s="191">
        <f t="shared" ref="J223:J234" si="10">ROUND(I223*H223,2)</f>
        <v>0</v>
      </c>
      <c r="K223" s="192"/>
      <c r="L223" s="38"/>
      <c r="M223" s="193" t="s">
        <v>1</v>
      </c>
      <c r="N223" s="194" t="s">
        <v>38</v>
      </c>
      <c r="O223" s="70"/>
      <c r="P223" s="195">
        <f t="shared" ref="P223:P234" si="11">O223*H223</f>
        <v>0</v>
      </c>
      <c r="Q223" s="195">
        <v>0.12526000000000001</v>
      </c>
      <c r="R223" s="195">
        <f t="shared" ref="R223:R234" si="12">Q223*H223</f>
        <v>2.3799400000000004</v>
      </c>
      <c r="S223" s="195">
        <v>0</v>
      </c>
      <c r="T223" s="196">
        <f t="shared" ref="T223:T234" si="13"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97" t="s">
        <v>119</v>
      </c>
      <c r="AT223" s="197" t="s">
        <v>115</v>
      </c>
      <c r="AU223" s="197" t="s">
        <v>83</v>
      </c>
      <c r="AY223" s="16" t="s">
        <v>113</v>
      </c>
      <c r="BE223" s="198">
        <f t="shared" ref="BE223:BE234" si="14">IF(N223="základní",J223,0)</f>
        <v>0</v>
      </c>
      <c r="BF223" s="198">
        <f t="shared" ref="BF223:BF234" si="15">IF(N223="snížená",J223,0)</f>
        <v>0</v>
      </c>
      <c r="BG223" s="198">
        <f t="shared" ref="BG223:BG234" si="16">IF(N223="zákl. přenesená",J223,0)</f>
        <v>0</v>
      </c>
      <c r="BH223" s="198">
        <f t="shared" ref="BH223:BH234" si="17">IF(N223="sníž. přenesená",J223,0)</f>
        <v>0</v>
      </c>
      <c r="BI223" s="198">
        <f t="shared" ref="BI223:BI234" si="18">IF(N223="nulová",J223,0)</f>
        <v>0</v>
      </c>
      <c r="BJ223" s="16" t="s">
        <v>78</v>
      </c>
      <c r="BK223" s="198">
        <f t="shared" ref="BK223:BK234" si="19">ROUND(I223*H223,2)</f>
        <v>0</v>
      </c>
      <c r="BL223" s="16" t="s">
        <v>119</v>
      </c>
      <c r="BM223" s="197" t="s">
        <v>369</v>
      </c>
    </row>
    <row r="224" spans="1:65" s="2" customFormat="1" ht="21.75" customHeight="1">
      <c r="A224" s="33"/>
      <c r="B224" s="34"/>
      <c r="C224" s="222" t="s">
        <v>370</v>
      </c>
      <c r="D224" s="222" t="s">
        <v>239</v>
      </c>
      <c r="E224" s="223" t="s">
        <v>371</v>
      </c>
      <c r="F224" s="224" t="s">
        <v>372</v>
      </c>
      <c r="G224" s="225" t="s">
        <v>277</v>
      </c>
      <c r="H224" s="226">
        <v>19</v>
      </c>
      <c r="I224" s="227"/>
      <c r="J224" s="228">
        <f t="shared" si="10"/>
        <v>0</v>
      </c>
      <c r="K224" s="229"/>
      <c r="L224" s="230"/>
      <c r="M224" s="231" t="s">
        <v>1</v>
      </c>
      <c r="N224" s="232" t="s">
        <v>38</v>
      </c>
      <c r="O224" s="70"/>
      <c r="P224" s="195">
        <f t="shared" si="11"/>
        <v>0</v>
      </c>
      <c r="Q224" s="195">
        <v>0.28000000000000003</v>
      </c>
      <c r="R224" s="195">
        <f t="shared" si="12"/>
        <v>5.32</v>
      </c>
      <c r="S224" s="195">
        <v>0</v>
      </c>
      <c r="T224" s="196">
        <f t="shared" si="13"/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97" t="s">
        <v>156</v>
      </c>
      <c r="AT224" s="197" t="s">
        <v>239</v>
      </c>
      <c r="AU224" s="197" t="s">
        <v>83</v>
      </c>
      <c r="AY224" s="16" t="s">
        <v>113</v>
      </c>
      <c r="BE224" s="198">
        <f t="shared" si="14"/>
        <v>0</v>
      </c>
      <c r="BF224" s="198">
        <f t="shared" si="15"/>
        <v>0</v>
      </c>
      <c r="BG224" s="198">
        <f t="shared" si="16"/>
        <v>0</v>
      </c>
      <c r="BH224" s="198">
        <f t="shared" si="17"/>
        <v>0</v>
      </c>
      <c r="BI224" s="198">
        <f t="shared" si="18"/>
        <v>0</v>
      </c>
      <c r="BJ224" s="16" t="s">
        <v>78</v>
      </c>
      <c r="BK224" s="198">
        <f t="shared" si="19"/>
        <v>0</v>
      </c>
      <c r="BL224" s="16" t="s">
        <v>119</v>
      </c>
      <c r="BM224" s="197" t="s">
        <v>373</v>
      </c>
    </row>
    <row r="225" spans="1:65" s="2" customFormat="1" ht="24.2" customHeight="1">
      <c r="A225" s="33"/>
      <c r="B225" s="34"/>
      <c r="C225" s="185" t="s">
        <v>374</v>
      </c>
      <c r="D225" s="185" t="s">
        <v>115</v>
      </c>
      <c r="E225" s="186" t="s">
        <v>375</v>
      </c>
      <c r="F225" s="187" t="s">
        <v>376</v>
      </c>
      <c r="G225" s="188" t="s">
        <v>277</v>
      </c>
      <c r="H225" s="189">
        <v>19</v>
      </c>
      <c r="I225" s="190"/>
      <c r="J225" s="191">
        <f t="shared" si="10"/>
        <v>0</v>
      </c>
      <c r="K225" s="192"/>
      <c r="L225" s="38"/>
      <c r="M225" s="193" t="s">
        <v>1</v>
      </c>
      <c r="N225" s="194" t="s">
        <v>38</v>
      </c>
      <c r="O225" s="70"/>
      <c r="P225" s="195">
        <f t="shared" si="11"/>
        <v>0</v>
      </c>
      <c r="Q225" s="195">
        <v>3.0759999999999999E-2</v>
      </c>
      <c r="R225" s="195">
        <f t="shared" si="12"/>
        <v>0.58443999999999996</v>
      </c>
      <c r="S225" s="195">
        <v>0</v>
      </c>
      <c r="T225" s="196">
        <f t="shared" si="13"/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7" t="s">
        <v>119</v>
      </c>
      <c r="AT225" s="197" t="s">
        <v>115</v>
      </c>
      <c r="AU225" s="197" t="s">
        <v>83</v>
      </c>
      <c r="AY225" s="16" t="s">
        <v>113</v>
      </c>
      <c r="BE225" s="198">
        <f t="shared" si="14"/>
        <v>0</v>
      </c>
      <c r="BF225" s="198">
        <f t="shared" si="15"/>
        <v>0</v>
      </c>
      <c r="BG225" s="198">
        <f t="shared" si="16"/>
        <v>0</v>
      </c>
      <c r="BH225" s="198">
        <f t="shared" si="17"/>
        <v>0</v>
      </c>
      <c r="BI225" s="198">
        <f t="shared" si="18"/>
        <v>0</v>
      </c>
      <c r="BJ225" s="16" t="s">
        <v>78</v>
      </c>
      <c r="BK225" s="198">
        <f t="shared" si="19"/>
        <v>0</v>
      </c>
      <c r="BL225" s="16" t="s">
        <v>119</v>
      </c>
      <c r="BM225" s="197" t="s">
        <v>377</v>
      </c>
    </row>
    <row r="226" spans="1:65" s="2" customFormat="1" ht="24.2" customHeight="1">
      <c r="A226" s="33"/>
      <c r="B226" s="34"/>
      <c r="C226" s="222" t="s">
        <v>378</v>
      </c>
      <c r="D226" s="222" t="s">
        <v>239</v>
      </c>
      <c r="E226" s="223" t="s">
        <v>379</v>
      </c>
      <c r="F226" s="224" t="s">
        <v>380</v>
      </c>
      <c r="G226" s="225" t="s">
        <v>277</v>
      </c>
      <c r="H226" s="226">
        <v>19</v>
      </c>
      <c r="I226" s="227"/>
      <c r="J226" s="228">
        <f t="shared" si="10"/>
        <v>0</v>
      </c>
      <c r="K226" s="229"/>
      <c r="L226" s="230"/>
      <c r="M226" s="231" t="s">
        <v>1</v>
      </c>
      <c r="N226" s="232" t="s">
        <v>38</v>
      </c>
      <c r="O226" s="70"/>
      <c r="P226" s="195">
        <f t="shared" si="11"/>
        <v>0</v>
      </c>
      <c r="Q226" s="195">
        <v>7.0000000000000007E-2</v>
      </c>
      <c r="R226" s="195">
        <f t="shared" si="12"/>
        <v>1.33</v>
      </c>
      <c r="S226" s="195">
        <v>0</v>
      </c>
      <c r="T226" s="196">
        <f t="shared" si="13"/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97" t="s">
        <v>156</v>
      </c>
      <c r="AT226" s="197" t="s">
        <v>239</v>
      </c>
      <c r="AU226" s="197" t="s">
        <v>83</v>
      </c>
      <c r="AY226" s="16" t="s">
        <v>113</v>
      </c>
      <c r="BE226" s="198">
        <f t="shared" si="14"/>
        <v>0</v>
      </c>
      <c r="BF226" s="198">
        <f t="shared" si="15"/>
        <v>0</v>
      </c>
      <c r="BG226" s="198">
        <f t="shared" si="16"/>
        <v>0</v>
      </c>
      <c r="BH226" s="198">
        <f t="shared" si="17"/>
        <v>0</v>
      </c>
      <c r="BI226" s="198">
        <f t="shared" si="18"/>
        <v>0</v>
      </c>
      <c r="BJ226" s="16" t="s">
        <v>78</v>
      </c>
      <c r="BK226" s="198">
        <f t="shared" si="19"/>
        <v>0</v>
      </c>
      <c r="BL226" s="16" t="s">
        <v>119</v>
      </c>
      <c r="BM226" s="197" t="s">
        <v>381</v>
      </c>
    </row>
    <row r="227" spans="1:65" s="2" customFormat="1" ht="24.2" customHeight="1">
      <c r="A227" s="33"/>
      <c r="B227" s="34"/>
      <c r="C227" s="185" t="s">
        <v>382</v>
      </c>
      <c r="D227" s="185" t="s">
        <v>115</v>
      </c>
      <c r="E227" s="186" t="s">
        <v>383</v>
      </c>
      <c r="F227" s="187" t="s">
        <v>384</v>
      </c>
      <c r="G227" s="188" t="s">
        <v>277</v>
      </c>
      <c r="H227" s="189">
        <v>38</v>
      </c>
      <c r="I227" s="190"/>
      <c r="J227" s="191">
        <f t="shared" si="10"/>
        <v>0</v>
      </c>
      <c r="K227" s="192"/>
      <c r="L227" s="38"/>
      <c r="M227" s="193" t="s">
        <v>1</v>
      </c>
      <c r="N227" s="194" t="s">
        <v>38</v>
      </c>
      <c r="O227" s="70"/>
      <c r="P227" s="195">
        <f t="shared" si="11"/>
        <v>0</v>
      </c>
      <c r="Q227" s="195">
        <v>3.0759999999999999E-2</v>
      </c>
      <c r="R227" s="195">
        <f t="shared" si="12"/>
        <v>1.1688799999999999</v>
      </c>
      <c r="S227" s="195">
        <v>0</v>
      </c>
      <c r="T227" s="196">
        <f t="shared" si="13"/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7" t="s">
        <v>119</v>
      </c>
      <c r="AT227" s="197" t="s">
        <v>115</v>
      </c>
      <c r="AU227" s="197" t="s">
        <v>83</v>
      </c>
      <c r="AY227" s="16" t="s">
        <v>113</v>
      </c>
      <c r="BE227" s="198">
        <f t="shared" si="14"/>
        <v>0</v>
      </c>
      <c r="BF227" s="198">
        <f t="shared" si="15"/>
        <v>0</v>
      </c>
      <c r="BG227" s="198">
        <f t="shared" si="16"/>
        <v>0</v>
      </c>
      <c r="BH227" s="198">
        <f t="shared" si="17"/>
        <v>0</v>
      </c>
      <c r="BI227" s="198">
        <f t="shared" si="18"/>
        <v>0</v>
      </c>
      <c r="BJ227" s="16" t="s">
        <v>78</v>
      </c>
      <c r="BK227" s="198">
        <f t="shared" si="19"/>
        <v>0</v>
      </c>
      <c r="BL227" s="16" t="s">
        <v>119</v>
      </c>
      <c r="BM227" s="197" t="s">
        <v>385</v>
      </c>
    </row>
    <row r="228" spans="1:65" s="2" customFormat="1" ht="24.2" customHeight="1">
      <c r="A228" s="33"/>
      <c r="B228" s="34"/>
      <c r="C228" s="222" t="s">
        <v>386</v>
      </c>
      <c r="D228" s="222" t="s">
        <v>239</v>
      </c>
      <c r="E228" s="223" t="s">
        <v>387</v>
      </c>
      <c r="F228" s="224" t="s">
        <v>388</v>
      </c>
      <c r="G228" s="225" t="s">
        <v>277</v>
      </c>
      <c r="H228" s="226">
        <v>38</v>
      </c>
      <c r="I228" s="227"/>
      <c r="J228" s="228">
        <f t="shared" si="10"/>
        <v>0</v>
      </c>
      <c r="K228" s="229"/>
      <c r="L228" s="230"/>
      <c r="M228" s="231" t="s">
        <v>1</v>
      </c>
      <c r="N228" s="232" t="s">
        <v>38</v>
      </c>
      <c r="O228" s="70"/>
      <c r="P228" s="195">
        <f t="shared" si="11"/>
        <v>0</v>
      </c>
      <c r="Q228" s="195">
        <v>0.155</v>
      </c>
      <c r="R228" s="195">
        <f t="shared" si="12"/>
        <v>5.89</v>
      </c>
      <c r="S228" s="195">
        <v>0</v>
      </c>
      <c r="T228" s="196">
        <f t="shared" si="13"/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7" t="s">
        <v>156</v>
      </c>
      <c r="AT228" s="197" t="s">
        <v>239</v>
      </c>
      <c r="AU228" s="197" t="s">
        <v>83</v>
      </c>
      <c r="AY228" s="16" t="s">
        <v>113</v>
      </c>
      <c r="BE228" s="198">
        <f t="shared" si="14"/>
        <v>0</v>
      </c>
      <c r="BF228" s="198">
        <f t="shared" si="15"/>
        <v>0</v>
      </c>
      <c r="BG228" s="198">
        <f t="shared" si="16"/>
        <v>0</v>
      </c>
      <c r="BH228" s="198">
        <f t="shared" si="17"/>
        <v>0</v>
      </c>
      <c r="BI228" s="198">
        <f t="shared" si="18"/>
        <v>0</v>
      </c>
      <c r="BJ228" s="16" t="s">
        <v>78</v>
      </c>
      <c r="BK228" s="198">
        <f t="shared" si="19"/>
        <v>0</v>
      </c>
      <c r="BL228" s="16" t="s">
        <v>119</v>
      </c>
      <c r="BM228" s="197" t="s">
        <v>389</v>
      </c>
    </row>
    <row r="229" spans="1:65" s="2" customFormat="1" ht="24.2" customHeight="1">
      <c r="A229" s="33"/>
      <c r="B229" s="34"/>
      <c r="C229" s="185" t="s">
        <v>390</v>
      </c>
      <c r="D229" s="185" t="s">
        <v>115</v>
      </c>
      <c r="E229" s="186" t="s">
        <v>391</v>
      </c>
      <c r="F229" s="187" t="s">
        <v>392</v>
      </c>
      <c r="G229" s="188" t="s">
        <v>277</v>
      </c>
      <c r="H229" s="189">
        <v>19</v>
      </c>
      <c r="I229" s="190"/>
      <c r="J229" s="191">
        <f t="shared" si="10"/>
        <v>0</v>
      </c>
      <c r="K229" s="192"/>
      <c r="L229" s="38"/>
      <c r="M229" s="193" t="s">
        <v>1</v>
      </c>
      <c r="N229" s="194" t="s">
        <v>38</v>
      </c>
      <c r="O229" s="70"/>
      <c r="P229" s="195">
        <f t="shared" si="11"/>
        <v>0</v>
      </c>
      <c r="Q229" s="195">
        <v>3.0759999999999999E-2</v>
      </c>
      <c r="R229" s="195">
        <f t="shared" si="12"/>
        <v>0.58443999999999996</v>
      </c>
      <c r="S229" s="195">
        <v>0</v>
      </c>
      <c r="T229" s="196">
        <f t="shared" si="13"/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97" t="s">
        <v>119</v>
      </c>
      <c r="AT229" s="197" t="s">
        <v>115</v>
      </c>
      <c r="AU229" s="197" t="s">
        <v>83</v>
      </c>
      <c r="AY229" s="16" t="s">
        <v>113</v>
      </c>
      <c r="BE229" s="198">
        <f t="shared" si="14"/>
        <v>0</v>
      </c>
      <c r="BF229" s="198">
        <f t="shared" si="15"/>
        <v>0</v>
      </c>
      <c r="BG229" s="198">
        <f t="shared" si="16"/>
        <v>0</v>
      </c>
      <c r="BH229" s="198">
        <f t="shared" si="17"/>
        <v>0</v>
      </c>
      <c r="BI229" s="198">
        <f t="shared" si="18"/>
        <v>0</v>
      </c>
      <c r="BJ229" s="16" t="s">
        <v>78</v>
      </c>
      <c r="BK229" s="198">
        <f t="shared" si="19"/>
        <v>0</v>
      </c>
      <c r="BL229" s="16" t="s">
        <v>119</v>
      </c>
      <c r="BM229" s="197" t="s">
        <v>393</v>
      </c>
    </row>
    <row r="230" spans="1:65" s="2" customFormat="1" ht="24.2" customHeight="1">
      <c r="A230" s="33"/>
      <c r="B230" s="34"/>
      <c r="C230" s="222" t="s">
        <v>394</v>
      </c>
      <c r="D230" s="222" t="s">
        <v>239</v>
      </c>
      <c r="E230" s="223" t="s">
        <v>395</v>
      </c>
      <c r="F230" s="224" t="s">
        <v>396</v>
      </c>
      <c r="G230" s="225" t="s">
        <v>277</v>
      </c>
      <c r="H230" s="226">
        <v>19</v>
      </c>
      <c r="I230" s="227"/>
      <c r="J230" s="228">
        <f t="shared" si="10"/>
        <v>0</v>
      </c>
      <c r="K230" s="229"/>
      <c r="L230" s="230"/>
      <c r="M230" s="231" t="s">
        <v>1</v>
      </c>
      <c r="N230" s="232" t="s">
        <v>38</v>
      </c>
      <c r="O230" s="70"/>
      <c r="P230" s="195">
        <f t="shared" si="11"/>
        <v>0</v>
      </c>
      <c r="Q230" s="195">
        <v>0.17</v>
      </c>
      <c r="R230" s="195">
        <f t="shared" si="12"/>
        <v>3.2300000000000004</v>
      </c>
      <c r="S230" s="195">
        <v>0</v>
      </c>
      <c r="T230" s="196">
        <f t="shared" si="13"/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7" t="s">
        <v>156</v>
      </c>
      <c r="AT230" s="197" t="s">
        <v>239</v>
      </c>
      <c r="AU230" s="197" t="s">
        <v>83</v>
      </c>
      <c r="AY230" s="16" t="s">
        <v>113</v>
      </c>
      <c r="BE230" s="198">
        <f t="shared" si="14"/>
        <v>0</v>
      </c>
      <c r="BF230" s="198">
        <f t="shared" si="15"/>
        <v>0</v>
      </c>
      <c r="BG230" s="198">
        <f t="shared" si="16"/>
        <v>0</v>
      </c>
      <c r="BH230" s="198">
        <f t="shared" si="17"/>
        <v>0</v>
      </c>
      <c r="BI230" s="198">
        <f t="shared" si="18"/>
        <v>0</v>
      </c>
      <c r="BJ230" s="16" t="s">
        <v>78</v>
      </c>
      <c r="BK230" s="198">
        <f t="shared" si="19"/>
        <v>0</v>
      </c>
      <c r="BL230" s="16" t="s">
        <v>119</v>
      </c>
      <c r="BM230" s="197" t="s">
        <v>397</v>
      </c>
    </row>
    <row r="231" spans="1:65" s="2" customFormat="1" ht="33" customHeight="1">
      <c r="A231" s="33"/>
      <c r="B231" s="34"/>
      <c r="C231" s="185" t="s">
        <v>398</v>
      </c>
      <c r="D231" s="185" t="s">
        <v>115</v>
      </c>
      <c r="E231" s="186" t="s">
        <v>399</v>
      </c>
      <c r="F231" s="187" t="s">
        <v>400</v>
      </c>
      <c r="G231" s="188" t="s">
        <v>277</v>
      </c>
      <c r="H231" s="189">
        <v>7</v>
      </c>
      <c r="I231" s="190"/>
      <c r="J231" s="191">
        <f t="shared" si="10"/>
        <v>0</v>
      </c>
      <c r="K231" s="192"/>
      <c r="L231" s="38"/>
      <c r="M231" s="193" t="s">
        <v>1</v>
      </c>
      <c r="N231" s="194" t="s">
        <v>38</v>
      </c>
      <c r="O231" s="70"/>
      <c r="P231" s="195">
        <f t="shared" si="11"/>
        <v>0</v>
      </c>
      <c r="Q231" s="195">
        <v>0.65847999999999995</v>
      </c>
      <c r="R231" s="195">
        <f t="shared" si="12"/>
        <v>4.6093599999999997</v>
      </c>
      <c r="S231" s="195">
        <v>0.66</v>
      </c>
      <c r="T231" s="196">
        <f t="shared" si="13"/>
        <v>4.62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97" t="s">
        <v>119</v>
      </c>
      <c r="AT231" s="197" t="s">
        <v>115</v>
      </c>
      <c r="AU231" s="197" t="s">
        <v>83</v>
      </c>
      <c r="AY231" s="16" t="s">
        <v>113</v>
      </c>
      <c r="BE231" s="198">
        <f t="shared" si="14"/>
        <v>0</v>
      </c>
      <c r="BF231" s="198">
        <f t="shared" si="15"/>
        <v>0</v>
      </c>
      <c r="BG231" s="198">
        <f t="shared" si="16"/>
        <v>0</v>
      </c>
      <c r="BH231" s="198">
        <f t="shared" si="17"/>
        <v>0</v>
      </c>
      <c r="BI231" s="198">
        <f t="shared" si="18"/>
        <v>0</v>
      </c>
      <c r="BJ231" s="16" t="s">
        <v>78</v>
      </c>
      <c r="BK231" s="198">
        <f t="shared" si="19"/>
        <v>0</v>
      </c>
      <c r="BL231" s="16" t="s">
        <v>119</v>
      </c>
      <c r="BM231" s="197" t="s">
        <v>401</v>
      </c>
    </row>
    <row r="232" spans="1:65" s="2" customFormat="1" ht="24.2" customHeight="1">
      <c r="A232" s="33"/>
      <c r="B232" s="34"/>
      <c r="C232" s="185" t="s">
        <v>402</v>
      </c>
      <c r="D232" s="185" t="s">
        <v>115</v>
      </c>
      <c r="E232" s="186" t="s">
        <v>403</v>
      </c>
      <c r="F232" s="187" t="s">
        <v>404</v>
      </c>
      <c r="G232" s="188" t="s">
        <v>277</v>
      </c>
      <c r="H232" s="189">
        <v>9</v>
      </c>
      <c r="I232" s="190"/>
      <c r="J232" s="191">
        <f t="shared" si="10"/>
        <v>0</v>
      </c>
      <c r="K232" s="192"/>
      <c r="L232" s="38"/>
      <c r="M232" s="193" t="s">
        <v>1</v>
      </c>
      <c r="N232" s="194" t="s">
        <v>38</v>
      </c>
      <c r="O232" s="70"/>
      <c r="P232" s="195">
        <f t="shared" si="11"/>
        <v>0</v>
      </c>
      <c r="Q232" s="195">
        <v>0.10037</v>
      </c>
      <c r="R232" s="195">
        <f t="shared" si="12"/>
        <v>0.90332999999999997</v>
      </c>
      <c r="S232" s="195">
        <v>0.1</v>
      </c>
      <c r="T232" s="196">
        <f t="shared" si="13"/>
        <v>0.9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97" t="s">
        <v>119</v>
      </c>
      <c r="AT232" s="197" t="s">
        <v>115</v>
      </c>
      <c r="AU232" s="197" t="s">
        <v>83</v>
      </c>
      <c r="AY232" s="16" t="s">
        <v>113</v>
      </c>
      <c r="BE232" s="198">
        <f t="shared" si="14"/>
        <v>0</v>
      </c>
      <c r="BF232" s="198">
        <f t="shared" si="15"/>
        <v>0</v>
      </c>
      <c r="BG232" s="198">
        <f t="shared" si="16"/>
        <v>0</v>
      </c>
      <c r="BH232" s="198">
        <f t="shared" si="17"/>
        <v>0</v>
      </c>
      <c r="BI232" s="198">
        <f t="shared" si="18"/>
        <v>0</v>
      </c>
      <c r="BJ232" s="16" t="s">
        <v>78</v>
      </c>
      <c r="BK232" s="198">
        <f t="shared" si="19"/>
        <v>0</v>
      </c>
      <c r="BL232" s="16" t="s">
        <v>119</v>
      </c>
      <c r="BM232" s="197" t="s">
        <v>405</v>
      </c>
    </row>
    <row r="233" spans="1:65" s="2" customFormat="1" ht="24.2" customHeight="1">
      <c r="A233" s="33"/>
      <c r="B233" s="34"/>
      <c r="C233" s="185" t="s">
        <v>406</v>
      </c>
      <c r="D233" s="185" t="s">
        <v>115</v>
      </c>
      <c r="E233" s="186" t="s">
        <v>407</v>
      </c>
      <c r="F233" s="187" t="s">
        <v>408</v>
      </c>
      <c r="G233" s="188" t="s">
        <v>277</v>
      </c>
      <c r="H233" s="189">
        <v>18</v>
      </c>
      <c r="I233" s="190"/>
      <c r="J233" s="191">
        <f t="shared" si="10"/>
        <v>0</v>
      </c>
      <c r="K233" s="192"/>
      <c r="L233" s="38"/>
      <c r="M233" s="193" t="s">
        <v>1</v>
      </c>
      <c r="N233" s="194" t="s">
        <v>38</v>
      </c>
      <c r="O233" s="70"/>
      <c r="P233" s="195">
        <f t="shared" si="11"/>
        <v>0</v>
      </c>
      <c r="Q233" s="195">
        <v>0.47022999999999998</v>
      </c>
      <c r="R233" s="195">
        <f t="shared" si="12"/>
        <v>8.4641400000000004</v>
      </c>
      <c r="S233" s="195">
        <v>0.3</v>
      </c>
      <c r="T233" s="196">
        <f t="shared" si="13"/>
        <v>5.3999999999999995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97" t="s">
        <v>119</v>
      </c>
      <c r="AT233" s="197" t="s">
        <v>115</v>
      </c>
      <c r="AU233" s="197" t="s">
        <v>83</v>
      </c>
      <c r="AY233" s="16" t="s">
        <v>113</v>
      </c>
      <c r="BE233" s="198">
        <f t="shared" si="14"/>
        <v>0</v>
      </c>
      <c r="BF233" s="198">
        <f t="shared" si="15"/>
        <v>0</v>
      </c>
      <c r="BG233" s="198">
        <f t="shared" si="16"/>
        <v>0</v>
      </c>
      <c r="BH233" s="198">
        <f t="shared" si="17"/>
        <v>0</v>
      </c>
      <c r="BI233" s="198">
        <f t="shared" si="18"/>
        <v>0</v>
      </c>
      <c r="BJ233" s="16" t="s">
        <v>78</v>
      </c>
      <c r="BK233" s="198">
        <f t="shared" si="19"/>
        <v>0</v>
      </c>
      <c r="BL233" s="16" t="s">
        <v>119</v>
      </c>
      <c r="BM233" s="197" t="s">
        <v>409</v>
      </c>
    </row>
    <row r="234" spans="1:65" s="2" customFormat="1" ht="24.2" customHeight="1">
      <c r="A234" s="33"/>
      <c r="B234" s="34"/>
      <c r="C234" s="185" t="s">
        <v>410</v>
      </c>
      <c r="D234" s="185" t="s">
        <v>115</v>
      </c>
      <c r="E234" s="186" t="s">
        <v>411</v>
      </c>
      <c r="F234" s="187" t="s">
        <v>412</v>
      </c>
      <c r="G234" s="188" t="s">
        <v>277</v>
      </c>
      <c r="H234" s="189">
        <v>37</v>
      </c>
      <c r="I234" s="190"/>
      <c r="J234" s="191">
        <f t="shared" si="10"/>
        <v>0</v>
      </c>
      <c r="K234" s="192"/>
      <c r="L234" s="38"/>
      <c r="M234" s="193" t="s">
        <v>1</v>
      </c>
      <c r="N234" s="194" t="s">
        <v>38</v>
      </c>
      <c r="O234" s="70"/>
      <c r="P234" s="195">
        <f t="shared" si="11"/>
        <v>0</v>
      </c>
      <c r="Q234" s="195">
        <v>0</v>
      </c>
      <c r="R234" s="195">
        <f t="shared" si="12"/>
        <v>0</v>
      </c>
      <c r="S234" s="195">
        <v>0.1</v>
      </c>
      <c r="T234" s="196">
        <f t="shared" si="13"/>
        <v>3.7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7" t="s">
        <v>119</v>
      </c>
      <c r="AT234" s="197" t="s">
        <v>115</v>
      </c>
      <c r="AU234" s="197" t="s">
        <v>83</v>
      </c>
      <c r="AY234" s="16" t="s">
        <v>113</v>
      </c>
      <c r="BE234" s="198">
        <f t="shared" si="14"/>
        <v>0</v>
      </c>
      <c r="BF234" s="198">
        <f t="shared" si="15"/>
        <v>0</v>
      </c>
      <c r="BG234" s="198">
        <f t="shared" si="16"/>
        <v>0</v>
      </c>
      <c r="BH234" s="198">
        <f t="shared" si="17"/>
        <v>0</v>
      </c>
      <c r="BI234" s="198">
        <f t="shared" si="18"/>
        <v>0</v>
      </c>
      <c r="BJ234" s="16" t="s">
        <v>78</v>
      </c>
      <c r="BK234" s="198">
        <f t="shared" si="19"/>
        <v>0</v>
      </c>
      <c r="BL234" s="16" t="s">
        <v>119</v>
      </c>
      <c r="BM234" s="197" t="s">
        <v>413</v>
      </c>
    </row>
    <row r="235" spans="1:65" s="13" customFormat="1" ht="11.25">
      <c r="B235" s="199"/>
      <c r="C235" s="200"/>
      <c r="D235" s="201" t="s">
        <v>124</v>
      </c>
      <c r="E235" s="202" t="s">
        <v>1</v>
      </c>
      <c r="F235" s="203" t="s">
        <v>414</v>
      </c>
      <c r="G235" s="200"/>
      <c r="H235" s="204">
        <v>19</v>
      </c>
      <c r="I235" s="205"/>
      <c r="J235" s="200"/>
      <c r="K235" s="200"/>
      <c r="L235" s="206"/>
      <c r="M235" s="207"/>
      <c r="N235" s="208"/>
      <c r="O235" s="208"/>
      <c r="P235" s="208"/>
      <c r="Q235" s="208"/>
      <c r="R235" s="208"/>
      <c r="S235" s="208"/>
      <c r="T235" s="209"/>
      <c r="AT235" s="210" t="s">
        <v>124</v>
      </c>
      <c r="AU235" s="210" t="s">
        <v>83</v>
      </c>
      <c r="AV235" s="13" t="s">
        <v>83</v>
      </c>
      <c r="AW235" s="13" t="s">
        <v>30</v>
      </c>
      <c r="AX235" s="13" t="s">
        <v>73</v>
      </c>
      <c r="AY235" s="210" t="s">
        <v>113</v>
      </c>
    </row>
    <row r="236" spans="1:65" s="13" customFormat="1" ht="11.25">
      <c r="B236" s="199"/>
      <c r="C236" s="200"/>
      <c r="D236" s="201" t="s">
        <v>124</v>
      </c>
      <c r="E236" s="202" t="s">
        <v>1</v>
      </c>
      <c r="F236" s="203" t="s">
        <v>415</v>
      </c>
      <c r="G236" s="200"/>
      <c r="H236" s="204">
        <v>18</v>
      </c>
      <c r="I236" s="205"/>
      <c r="J236" s="200"/>
      <c r="K236" s="200"/>
      <c r="L236" s="206"/>
      <c r="M236" s="207"/>
      <c r="N236" s="208"/>
      <c r="O236" s="208"/>
      <c r="P236" s="208"/>
      <c r="Q236" s="208"/>
      <c r="R236" s="208"/>
      <c r="S236" s="208"/>
      <c r="T236" s="209"/>
      <c r="AT236" s="210" t="s">
        <v>124</v>
      </c>
      <c r="AU236" s="210" t="s">
        <v>83</v>
      </c>
      <c r="AV236" s="13" t="s">
        <v>83</v>
      </c>
      <c r="AW236" s="13" t="s">
        <v>30</v>
      </c>
      <c r="AX236" s="13" t="s">
        <v>73</v>
      </c>
      <c r="AY236" s="210" t="s">
        <v>113</v>
      </c>
    </row>
    <row r="237" spans="1:65" s="14" customFormat="1" ht="11.25">
      <c r="B237" s="211"/>
      <c r="C237" s="212"/>
      <c r="D237" s="201" t="s">
        <v>124</v>
      </c>
      <c r="E237" s="213" t="s">
        <v>1</v>
      </c>
      <c r="F237" s="214" t="s">
        <v>127</v>
      </c>
      <c r="G237" s="212"/>
      <c r="H237" s="215">
        <v>37</v>
      </c>
      <c r="I237" s="216"/>
      <c r="J237" s="212"/>
      <c r="K237" s="212"/>
      <c r="L237" s="217"/>
      <c r="M237" s="218"/>
      <c r="N237" s="219"/>
      <c r="O237" s="219"/>
      <c r="P237" s="219"/>
      <c r="Q237" s="219"/>
      <c r="R237" s="219"/>
      <c r="S237" s="219"/>
      <c r="T237" s="220"/>
      <c r="AT237" s="221" t="s">
        <v>124</v>
      </c>
      <c r="AU237" s="221" t="s">
        <v>83</v>
      </c>
      <c r="AV237" s="14" t="s">
        <v>119</v>
      </c>
      <c r="AW237" s="14" t="s">
        <v>30</v>
      </c>
      <c r="AX237" s="14" t="s">
        <v>78</v>
      </c>
      <c r="AY237" s="221" t="s">
        <v>113</v>
      </c>
    </row>
    <row r="238" spans="1:65" s="2" customFormat="1" ht="24.2" customHeight="1">
      <c r="A238" s="33"/>
      <c r="B238" s="34"/>
      <c r="C238" s="185" t="s">
        <v>416</v>
      </c>
      <c r="D238" s="185" t="s">
        <v>115</v>
      </c>
      <c r="E238" s="186" t="s">
        <v>417</v>
      </c>
      <c r="F238" s="187" t="s">
        <v>418</v>
      </c>
      <c r="G238" s="188" t="s">
        <v>277</v>
      </c>
      <c r="H238" s="189">
        <v>37</v>
      </c>
      <c r="I238" s="190"/>
      <c r="J238" s="191">
        <f>ROUND(I238*H238,2)</f>
        <v>0</v>
      </c>
      <c r="K238" s="192"/>
      <c r="L238" s="38"/>
      <c r="M238" s="193" t="s">
        <v>1</v>
      </c>
      <c r="N238" s="194" t="s">
        <v>38</v>
      </c>
      <c r="O238" s="70"/>
      <c r="P238" s="195">
        <f>O238*H238</f>
        <v>0</v>
      </c>
      <c r="Q238" s="195">
        <v>0.21734000000000001</v>
      </c>
      <c r="R238" s="195">
        <f>Q238*H238</f>
        <v>8.0415799999999997</v>
      </c>
      <c r="S238" s="195">
        <v>0</v>
      </c>
      <c r="T238" s="196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97" t="s">
        <v>119</v>
      </c>
      <c r="AT238" s="197" t="s">
        <v>115</v>
      </c>
      <c r="AU238" s="197" t="s">
        <v>83</v>
      </c>
      <c r="AY238" s="16" t="s">
        <v>113</v>
      </c>
      <c r="BE238" s="198">
        <f>IF(N238="základní",J238,0)</f>
        <v>0</v>
      </c>
      <c r="BF238" s="198">
        <f>IF(N238="snížená",J238,0)</f>
        <v>0</v>
      </c>
      <c r="BG238" s="198">
        <f>IF(N238="zákl. přenesená",J238,0)</f>
        <v>0</v>
      </c>
      <c r="BH238" s="198">
        <f>IF(N238="sníž. přenesená",J238,0)</f>
        <v>0</v>
      </c>
      <c r="BI238" s="198">
        <f>IF(N238="nulová",J238,0)</f>
        <v>0</v>
      </c>
      <c r="BJ238" s="16" t="s">
        <v>78</v>
      </c>
      <c r="BK238" s="198">
        <f>ROUND(I238*H238,2)</f>
        <v>0</v>
      </c>
      <c r="BL238" s="16" t="s">
        <v>119</v>
      </c>
      <c r="BM238" s="197" t="s">
        <v>419</v>
      </c>
    </row>
    <row r="239" spans="1:65" s="13" customFormat="1" ht="11.25">
      <c r="B239" s="199"/>
      <c r="C239" s="200"/>
      <c r="D239" s="201" t="s">
        <v>124</v>
      </c>
      <c r="E239" s="202" t="s">
        <v>1</v>
      </c>
      <c r="F239" s="203" t="s">
        <v>420</v>
      </c>
      <c r="G239" s="200"/>
      <c r="H239" s="204">
        <v>19</v>
      </c>
      <c r="I239" s="205"/>
      <c r="J239" s="200"/>
      <c r="K239" s="200"/>
      <c r="L239" s="206"/>
      <c r="M239" s="207"/>
      <c r="N239" s="208"/>
      <c r="O239" s="208"/>
      <c r="P239" s="208"/>
      <c r="Q239" s="208"/>
      <c r="R239" s="208"/>
      <c r="S239" s="208"/>
      <c r="T239" s="209"/>
      <c r="AT239" s="210" t="s">
        <v>124</v>
      </c>
      <c r="AU239" s="210" t="s">
        <v>83</v>
      </c>
      <c r="AV239" s="13" t="s">
        <v>83</v>
      </c>
      <c r="AW239" s="13" t="s">
        <v>30</v>
      </c>
      <c r="AX239" s="13" t="s">
        <v>73</v>
      </c>
      <c r="AY239" s="210" t="s">
        <v>113</v>
      </c>
    </row>
    <row r="240" spans="1:65" s="13" customFormat="1" ht="11.25">
      <c r="B240" s="199"/>
      <c r="C240" s="200"/>
      <c r="D240" s="201" t="s">
        <v>124</v>
      </c>
      <c r="E240" s="202" t="s">
        <v>1</v>
      </c>
      <c r="F240" s="203" t="s">
        <v>421</v>
      </c>
      <c r="G240" s="200"/>
      <c r="H240" s="204">
        <v>18</v>
      </c>
      <c r="I240" s="205"/>
      <c r="J240" s="200"/>
      <c r="K240" s="200"/>
      <c r="L240" s="206"/>
      <c r="M240" s="207"/>
      <c r="N240" s="208"/>
      <c r="O240" s="208"/>
      <c r="P240" s="208"/>
      <c r="Q240" s="208"/>
      <c r="R240" s="208"/>
      <c r="S240" s="208"/>
      <c r="T240" s="209"/>
      <c r="AT240" s="210" t="s">
        <v>124</v>
      </c>
      <c r="AU240" s="210" t="s">
        <v>83</v>
      </c>
      <c r="AV240" s="13" t="s">
        <v>83</v>
      </c>
      <c r="AW240" s="13" t="s">
        <v>30</v>
      </c>
      <c r="AX240" s="13" t="s">
        <v>73</v>
      </c>
      <c r="AY240" s="210" t="s">
        <v>113</v>
      </c>
    </row>
    <row r="241" spans="1:65" s="14" customFormat="1" ht="11.25">
      <c r="B241" s="211"/>
      <c r="C241" s="212"/>
      <c r="D241" s="201" t="s">
        <v>124</v>
      </c>
      <c r="E241" s="213" t="s">
        <v>1</v>
      </c>
      <c r="F241" s="214" t="s">
        <v>127</v>
      </c>
      <c r="G241" s="212"/>
      <c r="H241" s="215">
        <v>37</v>
      </c>
      <c r="I241" s="216"/>
      <c r="J241" s="212"/>
      <c r="K241" s="212"/>
      <c r="L241" s="217"/>
      <c r="M241" s="218"/>
      <c r="N241" s="219"/>
      <c r="O241" s="219"/>
      <c r="P241" s="219"/>
      <c r="Q241" s="219"/>
      <c r="R241" s="219"/>
      <c r="S241" s="219"/>
      <c r="T241" s="220"/>
      <c r="AT241" s="221" t="s">
        <v>124</v>
      </c>
      <c r="AU241" s="221" t="s">
        <v>83</v>
      </c>
      <c r="AV241" s="14" t="s">
        <v>119</v>
      </c>
      <c r="AW241" s="14" t="s">
        <v>30</v>
      </c>
      <c r="AX241" s="14" t="s">
        <v>78</v>
      </c>
      <c r="AY241" s="221" t="s">
        <v>113</v>
      </c>
    </row>
    <row r="242" spans="1:65" s="2" customFormat="1" ht="16.5" customHeight="1">
      <c r="A242" s="33"/>
      <c r="B242" s="34"/>
      <c r="C242" s="222" t="s">
        <v>422</v>
      </c>
      <c r="D242" s="222" t="s">
        <v>239</v>
      </c>
      <c r="E242" s="223" t="s">
        <v>423</v>
      </c>
      <c r="F242" s="224" t="s">
        <v>424</v>
      </c>
      <c r="G242" s="225" t="s">
        <v>277</v>
      </c>
      <c r="H242" s="226">
        <v>37</v>
      </c>
      <c r="I242" s="227"/>
      <c r="J242" s="228">
        <f>ROUND(I242*H242,2)</f>
        <v>0</v>
      </c>
      <c r="K242" s="229"/>
      <c r="L242" s="230"/>
      <c r="M242" s="231" t="s">
        <v>1</v>
      </c>
      <c r="N242" s="232" t="s">
        <v>38</v>
      </c>
      <c r="O242" s="70"/>
      <c r="P242" s="195">
        <f>O242*H242</f>
        <v>0</v>
      </c>
      <c r="Q242" s="195">
        <v>0.06</v>
      </c>
      <c r="R242" s="195">
        <f>Q242*H242</f>
        <v>2.2199999999999998</v>
      </c>
      <c r="S242" s="195">
        <v>0</v>
      </c>
      <c r="T242" s="196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97" t="s">
        <v>156</v>
      </c>
      <c r="AT242" s="197" t="s">
        <v>239</v>
      </c>
      <c r="AU242" s="197" t="s">
        <v>83</v>
      </c>
      <c r="AY242" s="16" t="s">
        <v>113</v>
      </c>
      <c r="BE242" s="198">
        <f>IF(N242="základní",J242,0)</f>
        <v>0</v>
      </c>
      <c r="BF242" s="198">
        <f>IF(N242="snížená",J242,0)</f>
        <v>0</v>
      </c>
      <c r="BG242" s="198">
        <f>IF(N242="zákl. přenesená",J242,0)</f>
        <v>0</v>
      </c>
      <c r="BH242" s="198">
        <f>IF(N242="sníž. přenesená",J242,0)</f>
        <v>0</v>
      </c>
      <c r="BI242" s="198">
        <f>IF(N242="nulová",J242,0)</f>
        <v>0</v>
      </c>
      <c r="BJ242" s="16" t="s">
        <v>78</v>
      </c>
      <c r="BK242" s="198">
        <f>ROUND(I242*H242,2)</f>
        <v>0</v>
      </c>
      <c r="BL242" s="16" t="s">
        <v>119</v>
      </c>
      <c r="BM242" s="197" t="s">
        <v>425</v>
      </c>
    </row>
    <row r="243" spans="1:65" s="2" customFormat="1" ht="24.2" customHeight="1">
      <c r="A243" s="33"/>
      <c r="B243" s="34"/>
      <c r="C243" s="185" t="s">
        <v>426</v>
      </c>
      <c r="D243" s="185" t="s">
        <v>115</v>
      </c>
      <c r="E243" s="186" t="s">
        <v>427</v>
      </c>
      <c r="F243" s="187" t="s">
        <v>428</v>
      </c>
      <c r="G243" s="188" t="s">
        <v>180</v>
      </c>
      <c r="H243" s="189">
        <v>54.305999999999997</v>
      </c>
      <c r="I243" s="190"/>
      <c r="J243" s="191">
        <f>ROUND(I243*H243,2)</f>
        <v>0</v>
      </c>
      <c r="K243" s="192"/>
      <c r="L243" s="38"/>
      <c r="M243" s="193" t="s">
        <v>1</v>
      </c>
      <c r="N243" s="194" t="s">
        <v>38</v>
      </c>
      <c r="O243" s="70"/>
      <c r="P243" s="195">
        <f>O243*H243</f>
        <v>0</v>
      </c>
      <c r="Q243" s="195">
        <v>2.3010199999999998</v>
      </c>
      <c r="R243" s="195">
        <f>Q243*H243</f>
        <v>124.95919211999998</v>
      </c>
      <c r="S243" s="195">
        <v>0</v>
      </c>
      <c r="T243" s="196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97" t="s">
        <v>119</v>
      </c>
      <c r="AT243" s="197" t="s">
        <v>115</v>
      </c>
      <c r="AU243" s="197" t="s">
        <v>83</v>
      </c>
      <c r="AY243" s="16" t="s">
        <v>113</v>
      </c>
      <c r="BE243" s="198">
        <f>IF(N243="základní",J243,0)</f>
        <v>0</v>
      </c>
      <c r="BF243" s="198">
        <f>IF(N243="snížená",J243,0)</f>
        <v>0</v>
      </c>
      <c r="BG243" s="198">
        <f>IF(N243="zákl. přenesená",J243,0)</f>
        <v>0</v>
      </c>
      <c r="BH243" s="198">
        <f>IF(N243="sníž. přenesená",J243,0)</f>
        <v>0</v>
      </c>
      <c r="BI243" s="198">
        <f>IF(N243="nulová",J243,0)</f>
        <v>0</v>
      </c>
      <c r="BJ243" s="16" t="s">
        <v>78</v>
      </c>
      <c r="BK243" s="198">
        <f>ROUND(I243*H243,2)</f>
        <v>0</v>
      </c>
      <c r="BL243" s="16" t="s">
        <v>119</v>
      </c>
      <c r="BM243" s="197" t="s">
        <v>429</v>
      </c>
    </row>
    <row r="244" spans="1:65" s="13" customFormat="1" ht="11.25">
      <c r="B244" s="199"/>
      <c r="C244" s="200"/>
      <c r="D244" s="201" t="s">
        <v>124</v>
      </c>
      <c r="E244" s="202" t="s">
        <v>1</v>
      </c>
      <c r="F244" s="203" t="s">
        <v>430</v>
      </c>
      <c r="G244" s="200"/>
      <c r="H244" s="204">
        <v>3.42</v>
      </c>
      <c r="I244" s="205"/>
      <c r="J244" s="200"/>
      <c r="K244" s="200"/>
      <c r="L244" s="206"/>
      <c r="M244" s="207"/>
      <c r="N244" s="208"/>
      <c r="O244" s="208"/>
      <c r="P244" s="208"/>
      <c r="Q244" s="208"/>
      <c r="R244" s="208"/>
      <c r="S244" s="208"/>
      <c r="T244" s="209"/>
      <c r="AT244" s="210" t="s">
        <v>124</v>
      </c>
      <c r="AU244" s="210" t="s">
        <v>83</v>
      </c>
      <c r="AV244" s="13" t="s">
        <v>83</v>
      </c>
      <c r="AW244" s="13" t="s">
        <v>30</v>
      </c>
      <c r="AX244" s="13" t="s">
        <v>73</v>
      </c>
      <c r="AY244" s="210" t="s">
        <v>113</v>
      </c>
    </row>
    <row r="245" spans="1:65" s="13" customFormat="1" ht="22.5">
      <c r="B245" s="199"/>
      <c r="C245" s="200"/>
      <c r="D245" s="201" t="s">
        <v>124</v>
      </c>
      <c r="E245" s="202" t="s">
        <v>1</v>
      </c>
      <c r="F245" s="203" t="s">
        <v>431</v>
      </c>
      <c r="G245" s="200"/>
      <c r="H245" s="204">
        <v>17.100000000000001</v>
      </c>
      <c r="I245" s="205"/>
      <c r="J245" s="200"/>
      <c r="K245" s="200"/>
      <c r="L245" s="206"/>
      <c r="M245" s="207"/>
      <c r="N245" s="208"/>
      <c r="O245" s="208"/>
      <c r="P245" s="208"/>
      <c r="Q245" s="208"/>
      <c r="R245" s="208"/>
      <c r="S245" s="208"/>
      <c r="T245" s="209"/>
      <c r="AT245" s="210" t="s">
        <v>124</v>
      </c>
      <c r="AU245" s="210" t="s">
        <v>83</v>
      </c>
      <c r="AV245" s="13" t="s">
        <v>83</v>
      </c>
      <c r="AW245" s="13" t="s">
        <v>30</v>
      </c>
      <c r="AX245" s="13" t="s">
        <v>73</v>
      </c>
      <c r="AY245" s="210" t="s">
        <v>113</v>
      </c>
    </row>
    <row r="246" spans="1:65" s="13" customFormat="1" ht="11.25">
      <c r="B246" s="199"/>
      <c r="C246" s="200"/>
      <c r="D246" s="201" t="s">
        <v>124</v>
      </c>
      <c r="E246" s="202" t="s">
        <v>1</v>
      </c>
      <c r="F246" s="203" t="s">
        <v>432</v>
      </c>
      <c r="G246" s="200"/>
      <c r="H246" s="204">
        <v>33.786000000000001</v>
      </c>
      <c r="I246" s="205"/>
      <c r="J246" s="200"/>
      <c r="K246" s="200"/>
      <c r="L246" s="206"/>
      <c r="M246" s="207"/>
      <c r="N246" s="208"/>
      <c r="O246" s="208"/>
      <c r="P246" s="208"/>
      <c r="Q246" s="208"/>
      <c r="R246" s="208"/>
      <c r="S246" s="208"/>
      <c r="T246" s="209"/>
      <c r="AT246" s="210" t="s">
        <v>124</v>
      </c>
      <c r="AU246" s="210" t="s">
        <v>83</v>
      </c>
      <c r="AV246" s="13" t="s">
        <v>83</v>
      </c>
      <c r="AW246" s="13" t="s">
        <v>30</v>
      </c>
      <c r="AX246" s="13" t="s">
        <v>73</v>
      </c>
      <c r="AY246" s="210" t="s">
        <v>113</v>
      </c>
    </row>
    <row r="247" spans="1:65" s="14" customFormat="1" ht="11.25">
      <c r="B247" s="211"/>
      <c r="C247" s="212"/>
      <c r="D247" s="201" t="s">
        <v>124</v>
      </c>
      <c r="E247" s="213" t="s">
        <v>1</v>
      </c>
      <c r="F247" s="214" t="s">
        <v>127</v>
      </c>
      <c r="G247" s="212"/>
      <c r="H247" s="215">
        <v>54.305999999999997</v>
      </c>
      <c r="I247" s="216"/>
      <c r="J247" s="212"/>
      <c r="K247" s="212"/>
      <c r="L247" s="217"/>
      <c r="M247" s="218"/>
      <c r="N247" s="219"/>
      <c r="O247" s="219"/>
      <c r="P247" s="219"/>
      <c r="Q247" s="219"/>
      <c r="R247" s="219"/>
      <c r="S247" s="219"/>
      <c r="T247" s="220"/>
      <c r="AT247" s="221" t="s">
        <v>124</v>
      </c>
      <c r="AU247" s="221" t="s">
        <v>83</v>
      </c>
      <c r="AV247" s="14" t="s">
        <v>119</v>
      </c>
      <c r="AW247" s="14" t="s">
        <v>30</v>
      </c>
      <c r="AX247" s="14" t="s">
        <v>78</v>
      </c>
      <c r="AY247" s="221" t="s">
        <v>113</v>
      </c>
    </row>
    <row r="248" spans="1:65" s="12" customFormat="1" ht="22.9" customHeight="1">
      <c r="B248" s="169"/>
      <c r="C248" s="170"/>
      <c r="D248" s="171" t="s">
        <v>72</v>
      </c>
      <c r="E248" s="183" t="s">
        <v>161</v>
      </c>
      <c r="F248" s="183" t="s">
        <v>433</v>
      </c>
      <c r="G248" s="170"/>
      <c r="H248" s="170"/>
      <c r="I248" s="173"/>
      <c r="J248" s="184">
        <f>BK248</f>
        <v>0</v>
      </c>
      <c r="K248" s="170"/>
      <c r="L248" s="175"/>
      <c r="M248" s="176"/>
      <c r="N248" s="177"/>
      <c r="O248" s="177"/>
      <c r="P248" s="178">
        <f>SUM(P249:P287)</f>
        <v>0</v>
      </c>
      <c r="Q248" s="177"/>
      <c r="R248" s="178">
        <f>SUM(R249:R287)</f>
        <v>303.76995699999992</v>
      </c>
      <c r="S248" s="177"/>
      <c r="T248" s="179">
        <f>SUM(T249:T287)</f>
        <v>0</v>
      </c>
      <c r="AR248" s="180" t="s">
        <v>78</v>
      </c>
      <c r="AT248" s="181" t="s">
        <v>72</v>
      </c>
      <c r="AU248" s="181" t="s">
        <v>78</v>
      </c>
      <c r="AY248" s="180" t="s">
        <v>113</v>
      </c>
      <c r="BK248" s="182">
        <f>SUM(BK249:BK287)</f>
        <v>0</v>
      </c>
    </row>
    <row r="249" spans="1:65" s="2" customFormat="1" ht="24.2" customHeight="1">
      <c r="A249" s="33"/>
      <c r="B249" s="34"/>
      <c r="C249" s="185" t="s">
        <v>434</v>
      </c>
      <c r="D249" s="185" t="s">
        <v>115</v>
      </c>
      <c r="E249" s="186" t="s">
        <v>435</v>
      </c>
      <c r="F249" s="187" t="s">
        <v>436</v>
      </c>
      <c r="G249" s="188" t="s">
        <v>145</v>
      </c>
      <c r="H249" s="189">
        <v>366.9</v>
      </c>
      <c r="I249" s="190"/>
      <c r="J249" s="191">
        <f>ROUND(I249*H249,2)</f>
        <v>0</v>
      </c>
      <c r="K249" s="192"/>
      <c r="L249" s="38"/>
      <c r="M249" s="193" t="s">
        <v>1</v>
      </c>
      <c r="N249" s="194" t="s">
        <v>38</v>
      </c>
      <c r="O249" s="70"/>
      <c r="P249" s="195">
        <f>O249*H249</f>
        <v>0</v>
      </c>
      <c r="Q249" s="195">
        <v>1E-4</v>
      </c>
      <c r="R249" s="195">
        <f>Q249*H249</f>
        <v>3.669E-2</v>
      </c>
      <c r="S249" s="195">
        <v>0</v>
      </c>
      <c r="T249" s="196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97" t="s">
        <v>119</v>
      </c>
      <c r="AT249" s="197" t="s">
        <v>115</v>
      </c>
      <c r="AU249" s="197" t="s">
        <v>83</v>
      </c>
      <c r="AY249" s="16" t="s">
        <v>113</v>
      </c>
      <c r="BE249" s="198">
        <f>IF(N249="základní",J249,0)</f>
        <v>0</v>
      </c>
      <c r="BF249" s="198">
        <f>IF(N249="snížená",J249,0)</f>
        <v>0</v>
      </c>
      <c r="BG249" s="198">
        <f>IF(N249="zákl. přenesená",J249,0)</f>
        <v>0</v>
      </c>
      <c r="BH249" s="198">
        <f>IF(N249="sníž. přenesená",J249,0)</f>
        <v>0</v>
      </c>
      <c r="BI249" s="198">
        <f>IF(N249="nulová",J249,0)</f>
        <v>0</v>
      </c>
      <c r="BJ249" s="16" t="s">
        <v>78</v>
      </c>
      <c r="BK249" s="198">
        <f>ROUND(I249*H249,2)</f>
        <v>0</v>
      </c>
      <c r="BL249" s="16" t="s">
        <v>119</v>
      </c>
      <c r="BM249" s="197" t="s">
        <v>437</v>
      </c>
    </row>
    <row r="250" spans="1:65" s="2" customFormat="1" ht="24.2" customHeight="1">
      <c r="A250" s="33"/>
      <c r="B250" s="34"/>
      <c r="C250" s="185" t="s">
        <v>438</v>
      </c>
      <c r="D250" s="185" t="s">
        <v>115</v>
      </c>
      <c r="E250" s="186" t="s">
        <v>439</v>
      </c>
      <c r="F250" s="187" t="s">
        <v>440</v>
      </c>
      <c r="G250" s="188" t="s">
        <v>145</v>
      </c>
      <c r="H250" s="189">
        <v>366.9</v>
      </c>
      <c r="I250" s="190"/>
      <c r="J250" s="191">
        <f>ROUND(I250*H250,2)</f>
        <v>0</v>
      </c>
      <c r="K250" s="192"/>
      <c r="L250" s="38"/>
      <c r="M250" s="193" t="s">
        <v>1</v>
      </c>
      <c r="N250" s="194" t="s">
        <v>38</v>
      </c>
      <c r="O250" s="70"/>
      <c r="P250" s="195">
        <f>O250*H250</f>
        <v>0</v>
      </c>
      <c r="Q250" s="195">
        <v>2.0000000000000001E-4</v>
      </c>
      <c r="R250" s="195">
        <f>Q250*H250</f>
        <v>7.3380000000000001E-2</v>
      </c>
      <c r="S250" s="195">
        <v>0</v>
      </c>
      <c r="T250" s="196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97" t="s">
        <v>119</v>
      </c>
      <c r="AT250" s="197" t="s">
        <v>115</v>
      </c>
      <c r="AU250" s="197" t="s">
        <v>83</v>
      </c>
      <c r="AY250" s="16" t="s">
        <v>113</v>
      </c>
      <c r="BE250" s="198">
        <f>IF(N250="základní",J250,0)</f>
        <v>0</v>
      </c>
      <c r="BF250" s="198">
        <f>IF(N250="snížená",J250,0)</f>
        <v>0</v>
      </c>
      <c r="BG250" s="198">
        <f>IF(N250="zákl. přenesená",J250,0)</f>
        <v>0</v>
      </c>
      <c r="BH250" s="198">
        <f>IF(N250="sníž. přenesená",J250,0)</f>
        <v>0</v>
      </c>
      <c r="BI250" s="198">
        <f>IF(N250="nulová",J250,0)</f>
        <v>0</v>
      </c>
      <c r="BJ250" s="16" t="s">
        <v>78</v>
      </c>
      <c r="BK250" s="198">
        <f>ROUND(I250*H250,2)</f>
        <v>0</v>
      </c>
      <c r="BL250" s="16" t="s">
        <v>119</v>
      </c>
      <c r="BM250" s="197" t="s">
        <v>441</v>
      </c>
    </row>
    <row r="251" spans="1:65" s="2" customFormat="1" ht="24.2" customHeight="1">
      <c r="A251" s="33"/>
      <c r="B251" s="34"/>
      <c r="C251" s="185" t="s">
        <v>442</v>
      </c>
      <c r="D251" s="185" t="s">
        <v>115</v>
      </c>
      <c r="E251" s="186" t="s">
        <v>443</v>
      </c>
      <c r="F251" s="187" t="s">
        <v>444</v>
      </c>
      <c r="G251" s="188" t="s">
        <v>145</v>
      </c>
      <c r="H251" s="189">
        <v>773.7</v>
      </c>
      <c r="I251" s="190"/>
      <c r="J251" s="191">
        <f>ROUND(I251*H251,2)</f>
        <v>0</v>
      </c>
      <c r="K251" s="192"/>
      <c r="L251" s="38"/>
      <c r="M251" s="193" t="s">
        <v>1</v>
      </c>
      <c r="N251" s="194" t="s">
        <v>38</v>
      </c>
      <c r="O251" s="70"/>
      <c r="P251" s="195">
        <f>O251*H251</f>
        <v>0</v>
      </c>
      <c r="Q251" s="195">
        <v>5.0000000000000002E-5</v>
      </c>
      <c r="R251" s="195">
        <f>Q251*H251</f>
        <v>3.8685000000000004E-2</v>
      </c>
      <c r="S251" s="195">
        <v>0</v>
      </c>
      <c r="T251" s="196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97" t="s">
        <v>119</v>
      </c>
      <c r="AT251" s="197" t="s">
        <v>115</v>
      </c>
      <c r="AU251" s="197" t="s">
        <v>83</v>
      </c>
      <c r="AY251" s="16" t="s">
        <v>113</v>
      </c>
      <c r="BE251" s="198">
        <f>IF(N251="základní",J251,0)</f>
        <v>0</v>
      </c>
      <c r="BF251" s="198">
        <f>IF(N251="snížená",J251,0)</f>
        <v>0</v>
      </c>
      <c r="BG251" s="198">
        <f>IF(N251="zákl. přenesená",J251,0)</f>
        <v>0</v>
      </c>
      <c r="BH251" s="198">
        <f>IF(N251="sníž. přenesená",J251,0)</f>
        <v>0</v>
      </c>
      <c r="BI251" s="198">
        <f>IF(N251="nulová",J251,0)</f>
        <v>0</v>
      </c>
      <c r="BJ251" s="16" t="s">
        <v>78</v>
      </c>
      <c r="BK251" s="198">
        <f>ROUND(I251*H251,2)</f>
        <v>0</v>
      </c>
      <c r="BL251" s="16" t="s">
        <v>119</v>
      </c>
      <c r="BM251" s="197" t="s">
        <v>445</v>
      </c>
    </row>
    <row r="252" spans="1:65" s="2" customFormat="1" ht="24.2" customHeight="1">
      <c r="A252" s="33"/>
      <c r="B252" s="34"/>
      <c r="C252" s="185" t="s">
        <v>446</v>
      </c>
      <c r="D252" s="185" t="s">
        <v>115</v>
      </c>
      <c r="E252" s="186" t="s">
        <v>447</v>
      </c>
      <c r="F252" s="187" t="s">
        <v>448</v>
      </c>
      <c r="G252" s="188" t="s">
        <v>145</v>
      </c>
      <c r="H252" s="189">
        <v>773.7</v>
      </c>
      <c r="I252" s="190"/>
      <c r="J252" s="191">
        <f>ROUND(I252*H252,2)</f>
        <v>0</v>
      </c>
      <c r="K252" s="192"/>
      <c r="L252" s="38"/>
      <c r="M252" s="193" t="s">
        <v>1</v>
      </c>
      <c r="N252" s="194" t="s">
        <v>38</v>
      </c>
      <c r="O252" s="70"/>
      <c r="P252" s="195">
        <f>O252*H252</f>
        <v>0</v>
      </c>
      <c r="Q252" s="195">
        <v>6.9999999999999994E-5</v>
      </c>
      <c r="R252" s="195">
        <f>Q252*H252</f>
        <v>5.4158999999999999E-2</v>
      </c>
      <c r="S252" s="195">
        <v>0</v>
      </c>
      <c r="T252" s="196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97" t="s">
        <v>119</v>
      </c>
      <c r="AT252" s="197" t="s">
        <v>115</v>
      </c>
      <c r="AU252" s="197" t="s">
        <v>83</v>
      </c>
      <c r="AY252" s="16" t="s">
        <v>113</v>
      </c>
      <c r="BE252" s="198">
        <f>IF(N252="základní",J252,0)</f>
        <v>0</v>
      </c>
      <c r="BF252" s="198">
        <f>IF(N252="snížená",J252,0)</f>
        <v>0</v>
      </c>
      <c r="BG252" s="198">
        <f>IF(N252="zákl. přenesená",J252,0)</f>
        <v>0</v>
      </c>
      <c r="BH252" s="198">
        <f>IF(N252="sníž. přenesená",J252,0)</f>
        <v>0</v>
      </c>
      <c r="BI252" s="198">
        <f>IF(N252="nulová",J252,0)</f>
        <v>0</v>
      </c>
      <c r="BJ252" s="16" t="s">
        <v>78</v>
      </c>
      <c r="BK252" s="198">
        <f>ROUND(I252*H252,2)</f>
        <v>0</v>
      </c>
      <c r="BL252" s="16" t="s">
        <v>119</v>
      </c>
      <c r="BM252" s="197" t="s">
        <v>449</v>
      </c>
    </row>
    <row r="253" spans="1:65" s="2" customFormat="1" ht="24.2" customHeight="1">
      <c r="A253" s="33"/>
      <c r="B253" s="34"/>
      <c r="C253" s="185" t="s">
        <v>450</v>
      </c>
      <c r="D253" s="185" t="s">
        <v>115</v>
      </c>
      <c r="E253" s="186" t="s">
        <v>451</v>
      </c>
      <c r="F253" s="187" t="s">
        <v>452</v>
      </c>
      <c r="G253" s="188" t="s">
        <v>118</v>
      </c>
      <c r="H253" s="189">
        <v>95.25</v>
      </c>
      <c r="I253" s="190"/>
      <c r="J253" s="191">
        <f>ROUND(I253*H253,2)</f>
        <v>0</v>
      </c>
      <c r="K253" s="192"/>
      <c r="L253" s="38"/>
      <c r="M253" s="193" t="s">
        <v>1</v>
      </c>
      <c r="N253" s="194" t="s">
        <v>38</v>
      </c>
      <c r="O253" s="70"/>
      <c r="P253" s="195">
        <f>O253*H253</f>
        <v>0</v>
      </c>
      <c r="Q253" s="195">
        <v>1.1999999999999999E-3</v>
      </c>
      <c r="R253" s="195">
        <f>Q253*H253</f>
        <v>0.11429999999999998</v>
      </c>
      <c r="S253" s="195">
        <v>0</v>
      </c>
      <c r="T253" s="196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97" t="s">
        <v>119</v>
      </c>
      <c r="AT253" s="197" t="s">
        <v>115</v>
      </c>
      <c r="AU253" s="197" t="s">
        <v>83</v>
      </c>
      <c r="AY253" s="16" t="s">
        <v>113</v>
      </c>
      <c r="BE253" s="198">
        <f>IF(N253="základní",J253,0)</f>
        <v>0</v>
      </c>
      <c r="BF253" s="198">
        <f>IF(N253="snížená",J253,0)</f>
        <v>0</v>
      </c>
      <c r="BG253" s="198">
        <f>IF(N253="zákl. přenesená",J253,0)</f>
        <v>0</v>
      </c>
      <c r="BH253" s="198">
        <f>IF(N253="sníž. přenesená",J253,0)</f>
        <v>0</v>
      </c>
      <c r="BI253" s="198">
        <f>IF(N253="nulová",J253,0)</f>
        <v>0</v>
      </c>
      <c r="BJ253" s="16" t="s">
        <v>78</v>
      </c>
      <c r="BK253" s="198">
        <f>ROUND(I253*H253,2)</f>
        <v>0</v>
      </c>
      <c r="BL253" s="16" t="s">
        <v>119</v>
      </c>
      <c r="BM253" s="197" t="s">
        <v>453</v>
      </c>
    </row>
    <row r="254" spans="1:65" s="13" customFormat="1" ht="11.25">
      <c r="B254" s="199"/>
      <c r="C254" s="200"/>
      <c r="D254" s="201" t="s">
        <v>124</v>
      </c>
      <c r="E254" s="202" t="s">
        <v>1</v>
      </c>
      <c r="F254" s="203" t="s">
        <v>454</v>
      </c>
      <c r="G254" s="200"/>
      <c r="H254" s="204">
        <v>1</v>
      </c>
      <c r="I254" s="205"/>
      <c r="J254" s="200"/>
      <c r="K254" s="200"/>
      <c r="L254" s="206"/>
      <c r="M254" s="207"/>
      <c r="N254" s="208"/>
      <c r="O254" s="208"/>
      <c r="P254" s="208"/>
      <c r="Q254" s="208"/>
      <c r="R254" s="208"/>
      <c r="S254" s="208"/>
      <c r="T254" s="209"/>
      <c r="AT254" s="210" t="s">
        <v>124</v>
      </c>
      <c r="AU254" s="210" t="s">
        <v>83</v>
      </c>
      <c r="AV254" s="13" t="s">
        <v>83</v>
      </c>
      <c r="AW254" s="13" t="s">
        <v>30</v>
      </c>
      <c r="AX254" s="13" t="s">
        <v>73</v>
      </c>
      <c r="AY254" s="210" t="s">
        <v>113</v>
      </c>
    </row>
    <row r="255" spans="1:65" s="13" customFormat="1" ht="11.25">
      <c r="B255" s="199"/>
      <c r="C255" s="200"/>
      <c r="D255" s="201" t="s">
        <v>124</v>
      </c>
      <c r="E255" s="202" t="s">
        <v>1</v>
      </c>
      <c r="F255" s="203" t="s">
        <v>455</v>
      </c>
      <c r="G255" s="200"/>
      <c r="H255" s="204">
        <v>23</v>
      </c>
      <c r="I255" s="205"/>
      <c r="J255" s="200"/>
      <c r="K255" s="200"/>
      <c r="L255" s="206"/>
      <c r="M255" s="207"/>
      <c r="N255" s="208"/>
      <c r="O255" s="208"/>
      <c r="P255" s="208"/>
      <c r="Q255" s="208"/>
      <c r="R255" s="208"/>
      <c r="S255" s="208"/>
      <c r="T255" s="209"/>
      <c r="AT255" s="210" t="s">
        <v>124</v>
      </c>
      <c r="AU255" s="210" t="s">
        <v>83</v>
      </c>
      <c r="AV255" s="13" t="s">
        <v>83</v>
      </c>
      <c r="AW255" s="13" t="s">
        <v>30</v>
      </c>
      <c r="AX255" s="13" t="s">
        <v>73</v>
      </c>
      <c r="AY255" s="210" t="s">
        <v>113</v>
      </c>
    </row>
    <row r="256" spans="1:65" s="13" customFormat="1" ht="11.25">
      <c r="B256" s="199"/>
      <c r="C256" s="200"/>
      <c r="D256" s="201" t="s">
        <v>124</v>
      </c>
      <c r="E256" s="202" t="s">
        <v>1</v>
      </c>
      <c r="F256" s="203" t="s">
        <v>456</v>
      </c>
      <c r="G256" s="200"/>
      <c r="H256" s="204">
        <v>61.25</v>
      </c>
      <c r="I256" s="205"/>
      <c r="J256" s="200"/>
      <c r="K256" s="200"/>
      <c r="L256" s="206"/>
      <c r="M256" s="207"/>
      <c r="N256" s="208"/>
      <c r="O256" s="208"/>
      <c r="P256" s="208"/>
      <c r="Q256" s="208"/>
      <c r="R256" s="208"/>
      <c r="S256" s="208"/>
      <c r="T256" s="209"/>
      <c r="AT256" s="210" t="s">
        <v>124</v>
      </c>
      <c r="AU256" s="210" t="s">
        <v>83</v>
      </c>
      <c r="AV256" s="13" t="s">
        <v>83</v>
      </c>
      <c r="AW256" s="13" t="s">
        <v>30</v>
      </c>
      <c r="AX256" s="13" t="s">
        <v>73</v>
      </c>
      <c r="AY256" s="210" t="s">
        <v>113</v>
      </c>
    </row>
    <row r="257" spans="1:65" s="13" customFormat="1" ht="11.25">
      <c r="B257" s="199"/>
      <c r="C257" s="200"/>
      <c r="D257" s="201" t="s">
        <v>124</v>
      </c>
      <c r="E257" s="202" t="s">
        <v>1</v>
      </c>
      <c r="F257" s="203" t="s">
        <v>457</v>
      </c>
      <c r="G257" s="200"/>
      <c r="H257" s="204">
        <v>10</v>
      </c>
      <c r="I257" s="205"/>
      <c r="J257" s="200"/>
      <c r="K257" s="200"/>
      <c r="L257" s="206"/>
      <c r="M257" s="207"/>
      <c r="N257" s="208"/>
      <c r="O257" s="208"/>
      <c r="P257" s="208"/>
      <c r="Q257" s="208"/>
      <c r="R257" s="208"/>
      <c r="S257" s="208"/>
      <c r="T257" s="209"/>
      <c r="AT257" s="210" t="s">
        <v>124</v>
      </c>
      <c r="AU257" s="210" t="s">
        <v>83</v>
      </c>
      <c r="AV257" s="13" t="s">
        <v>83</v>
      </c>
      <c r="AW257" s="13" t="s">
        <v>30</v>
      </c>
      <c r="AX257" s="13" t="s">
        <v>73</v>
      </c>
      <c r="AY257" s="210" t="s">
        <v>113</v>
      </c>
    </row>
    <row r="258" spans="1:65" s="14" customFormat="1" ht="11.25">
      <c r="B258" s="211"/>
      <c r="C258" s="212"/>
      <c r="D258" s="201" t="s">
        <v>124</v>
      </c>
      <c r="E258" s="213" t="s">
        <v>1</v>
      </c>
      <c r="F258" s="214" t="s">
        <v>127</v>
      </c>
      <c r="G258" s="212"/>
      <c r="H258" s="215">
        <v>95.25</v>
      </c>
      <c r="I258" s="216"/>
      <c r="J258" s="212"/>
      <c r="K258" s="212"/>
      <c r="L258" s="217"/>
      <c r="M258" s="218"/>
      <c r="N258" s="219"/>
      <c r="O258" s="219"/>
      <c r="P258" s="219"/>
      <c r="Q258" s="219"/>
      <c r="R258" s="219"/>
      <c r="S258" s="219"/>
      <c r="T258" s="220"/>
      <c r="AT258" s="221" t="s">
        <v>124</v>
      </c>
      <c r="AU258" s="221" t="s">
        <v>83</v>
      </c>
      <c r="AV258" s="14" t="s">
        <v>119</v>
      </c>
      <c r="AW258" s="14" t="s">
        <v>30</v>
      </c>
      <c r="AX258" s="14" t="s">
        <v>78</v>
      </c>
      <c r="AY258" s="221" t="s">
        <v>113</v>
      </c>
    </row>
    <row r="259" spans="1:65" s="2" customFormat="1" ht="24.2" customHeight="1">
      <c r="A259" s="33"/>
      <c r="B259" s="34"/>
      <c r="C259" s="185" t="s">
        <v>458</v>
      </c>
      <c r="D259" s="185" t="s">
        <v>115</v>
      </c>
      <c r="E259" s="186" t="s">
        <v>459</v>
      </c>
      <c r="F259" s="187" t="s">
        <v>460</v>
      </c>
      <c r="G259" s="188" t="s">
        <v>118</v>
      </c>
      <c r="H259" s="189">
        <v>95.25</v>
      </c>
      <c r="I259" s="190"/>
      <c r="J259" s="191">
        <f>ROUND(I259*H259,2)</f>
        <v>0</v>
      </c>
      <c r="K259" s="192"/>
      <c r="L259" s="38"/>
      <c r="M259" s="193" t="s">
        <v>1</v>
      </c>
      <c r="N259" s="194" t="s">
        <v>38</v>
      </c>
      <c r="O259" s="70"/>
      <c r="P259" s="195">
        <f>O259*H259</f>
        <v>0</v>
      </c>
      <c r="Q259" s="195">
        <v>1.6000000000000001E-3</v>
      </c>
      <c r="R259" s="195">
        <f>Q259*H259</f>
        <v>0.15240000000000001</v>
      </c>
      <c r="S259" s="195">
        <v>0</v>
      </c>
      <c r="T259" s="196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97" t="s">
        <v>119</v>
      </c>
      <c r="AT259" s="197" t="s">
        <v>115</v>
      </c>
      <c r="AU259" s="197" t="s">
        <v>83</v>
      </c>
      <c r="AY259" s="16" t="s">
        <v>113</v>
      </c>
      <c r="BE259" s="198">
        <f>IF(N259="základní",J259,0)</f>
        <v>0</v>
      </c>
      <c r="BF259" s="198">
        <f>IF(N259="snížená",J259,0)</f>
        <v>0</v>
      </c>
      <c r="BG259" s="198">
        <f>IF(N259="zákl. přenesená",J259,0)</f>
        <v>0</v>
      </c>
      <c r="BH259" s="198">
        <f>IF(N259="sníž. přenesená",J259,0)</f>
        <v>0</v>
      </c>
      <c r="BI259" s="198">
        <f>IF(N259="nulová",J259,0)</f>
        <v>0</v>
      </c>
      <c r="BJ259" s="16" t="s">
        <v>78</v>
      </c>
      <c r="BK259" s="198">
        <f>ROUND(I259*H259,2)</f>
        <v>0</v>
      </c>
      <c r="BL259" s="16" t="s">
        <v>119</v>
      </c>
      <c r="BM259" s="197" t="s">
        <v>461</v>
      </c>
    </row>
    <row r="260" spans="1:65" s="2" customFormat="1" ht="24.2" customHeight="1">
      <c r="A260" s="33"/>
      <c r="B260" s="34"/>
      <c r="C260" s="185" t="s">
        <v>462</v>
      </c>
      <c r="D260" s="185" t="s">
        <v>115</v>
      </c>
      <c r="E260" s="186" t="s">
        <v>463</v>
      </c>
      <c r="F260" s="187" t="s">
        <v>464</v>
      </c>
      <c r="G260" s="188" t="s">
        <v>145</v>
      </c>
      <c r="H260" s="189">
        <v>18.2</v>
      </c>
      <c r="I260" s="190"/>
      <c r="J260" s="191">
        <f>ROUND(I260*H260,2)</f>
        <v>0</v>
      </c>
      <c r="K260" s="192"/>
      <c r="L260" s="38"/>
      <c r="M260" s="193" t="s">
        <v>1</v>
      </c>
      <c r="N260" s="194" t="s">
        <v>38</v>
      </c>
      <c r="O260" s="70"/>
      <c r="P260" s="195">
        <f>O260*H260</f>
        <v>0</v>
      </c>
      <c r="Q260" s="195">
        <v>1E-4</v>
      </c>
      <c r="R260" s="195">
        <f>Q260*H260</f>
        <v>1.82E-3</v>
      </c>
      <c r="S260" s="195">
        <v>0</v>
      </c>
      <c r="T260" s="196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97" t="s">
        <v>119</v>
      </c>
      <c r="AT260" s="197" t="s">
        <v>115</v>
      </c>
      <c r="AU260" s="197" t="s">
        <v>83</v>
      </c>
      <c r="AY260" s="16" t="s">
        <v>113</v>
      </c>
      <c r="BE260" s="198">
        <f>IF(N260="základní",J260,0)</f>
        <v>0</v>
      </c>
      <c r="BF260" s="198">
        <f>IF(N260="snížená",J260,0)</f>
        <v>0</v>
      </c>
      <c r="BG260" s="198">
        <f>IF(N260="zákl. přenesená",J260,0)</f>
        <v>0</v>
      </c>
      <c r="BH260" s="198">
        <f>IF(N260="sníž. přenesená",J260,0)</f>
        <v>0</v>
      </c>
      <c r="BI260" s="198">
        <f>IF(N260="nulová",J260,0)</f>
        <v>0</v>
      </c>
      <c r="BJ260" s="16" t="s">
        <v>78</v>
      </c>
      <c r="BK260" s="198">
        <f>ROUND(I260*H260,2)</f>
        <v>0</v>
      </c>
      <c r="BL260" s="16" t="s">
        <v>119</v>
      </c>
      <c r="BM260" s="197" t="s">
        <v>465</v>
      </c>
    </row>
    <row r="261" spans="1:65" s="13" customFormat="1" ht="11.25">
      <c r="B261" s="199"/>
      <c r="C261" s="200"/>
      <c r="D261" s="201" t="s">
        <v>124</v>
      </c>
      <c r="E261" s="202" t="s">
        <v>1</v>
      </c>
      <c r="F261" s="203" t="s">
        <v>466</v>
      </c>
      <c r="G261" s="200"/>
      <c r="H261" s="204">
        <v>18.2</v>
      </c>
      <c r="I261" s="205"/>
      <c r="J261" s="200"/>
      <c r="K261" s="200"/>
      <c r="L261" s="206"/>
      <c r="M261" s="207"/>
      <c r="N261" s="208"/>
      <c r="O261" s="208"/>
      <c r="P261" s="208"/>
      <c r="Q261" s="208"/>
      <c r="R261" s="208"/>
      <c r="S261" s="208"/>
      <c r="T261" s="209"/>
      <c r="AT261" s="210" t="s">
        <v>124</v>
      </c>
      <c r="AU261" s="210" t="s">
        <v>83</v>
      </c>
      <c r="AV261" s="13" t="s">
        <v>83</v>
      </c>
      <c r="AW261" s="13" t="s">
        <v>30</v>
      </c>
      <c r="AX261" s="13" t="s">
        <v>78</v>
      </c>
      <c r="AY261" s="210" t="s">
        <v>113</v>
      </c>
    </row>
    <row r="262" spans="1:65" s="2" customFormat="1" ht="24.2" customHeight="1">
      <c r="A262" s="33"/>
      <c r="B262" s="34"/>
      <c r="C262" s="185" t="s">
        <v>467</v>
      </c>
      <c r="D262" s="185" t="s">
        <v>115</v>
      </c>
      <c r="E262" s="186" t="s">
        <v>468</v>
      </c>
      <c r="F262" s="187" t="s">
        <v>469</v>
      </c>
      <c r="G262" s="188" t="s">
        <v>145</v>
      </c>
      <c r="H262" s="189">
        <v>18.2</v>
      </c>
      <c r="I262" s="190"/>
      <c r="J262" s="191">
        <f>ROUND(I262*H262,2)</f>
        <v>0</v>
      </c>
      <c r="K262" s="192"/>
      <c r="L262" s="38"/>
      <c r="M262" s="193" t="s">
        <v>1</v>
      </c>
      <c r="N262" s="194" t="s">
        <v>38</v>
      </c>
      <c r="O262" s="70"/>
      <c r="P262" s="195">
        <f>O262*H262</f>
        <v>0</v>
      </c>
      <c r="Q262" s="195">
        <v>1E-4</v>
      </c>
      <c r="R262" s="195">
        <f>Q262*H262</f>
        <v>1.82E-3</v>
      </c>
      <c r="S262" s="195">
        <v>0</v>
      </c>
      <c r="T262" s="196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97" t="s">
        <v>119</v>
      </c>
      <c r="AT262" s="197" t="s">
        <v>115</v>
      </c>
      <c r="AU262" s="197" t="s">
        <v>83</v>
      </c>
      <c r="AY262" s="16" t="s">
        <v>113</v>
      </c>
      <c r="BE262" s="198">
        <f>IF(N262="základní",J262,0)</f>
        <v>0</v>
      </c>
      <c r="BF262" s="198">
        <f>IF(N262="snížená",J262,0)</f>
        <v>0</v>
      </c>
      <c r="BG262" s="198">
        <f>IF(N262="zákl. přenesená",J262,0)</f>
        <v>0</v>
      </c>
      <c r="BH262" s="198">
        <f>IF(N262="sníž. přenesená",J262,0)</f>
        <v>0</v>
      </c>
      <c r="BI262" s="198">
        <f>IF(N262="nulová",J262,0)</f>
        <v>0</v>
      </c>
      <c r="BJ262" s="16" t="s">
        <v>78</v>
      </c>
      <c r="BK262" s="198">
        <f>ROUND(I262*H262,2)</f>
        <v>0</v>
      </c>
      <c r="BL262" s="16" t="s">
        <v>119</v>
      </c>
      <c r="BM262" s="197" t="s">
        <v>470</v>
      </c>
    </row>
    <row r="263" spans="1:65" s="13" customFormat="1" ht="11.25">
      <c r="B263" s="199"/>
      <c r="C263" s="200"/>
      <c r="D263" s="201" t="s">
        <v>124</v>
      </c>
      <c r="E263" s="202" t="s">
        <v>1</v>
      </c>
      <c r="F263" s="203" t="s">
        <v>466</v>
      </c>
      <c r="G263" s="200"/>
      <c r="H263" s="204">
        <v>18.2</v>
      </c>
      <c r="I263" s="205"/>
      <c r="J263" s="200"/>
      <c r="K263" s="200"/>
      <c r="L263" s="206"/>
      <c r="M263" s="207"/>
      <c r="N263" s="208"/>
      <c r="O263" s="208"/>
      <c r="P263" s="208"/>
      <c r="Q263" s="208"/>
      <c r="R263" s="208"/>
      <c r="S263" s="208"/>
      <c r="T263" s="209"/>
      <c r="AT263" s="210" t="s">
        <v>124</v>
      </c>
      <c r="AU263" s="210" t="s">
        <v>83</v>
      </c>
      <c r="AV263" s="13" t="s">
        <v>83</v>
      </c>
      <c r="AW263" s="13" t="s">
        <v>30</v>
      </c>
      <c r="AX263" s="13" t="s">
        <v>78</v>
      </c>
      <c r="AY263" s="210" t="s">
        <v>113</v>
      </c>
    </row>
    <row r="264" spans="1:65" s="2" customFormat="1" ht="33" customHeight="1">
      <c r="A264" s="33"/>
      <c r="B264" s="34"/>
      <c r="C264" s="185" t="s">
        <v>471</v>
      </c>
      <c r="D264" s="185" t="s">
        <v>115</v>
      </c>
      <c r="E264" s="186" t="s">
        <v>472</v>
      </c>
      <c r="F264" s="187" t="s">
        <v>473</v>
      </c>
      <c r="G264" s="188" t="s">
        <v>145</v>
      </c>
      <c r="H264" s="189">
        <v>41</v>
      </c>
      <c r="I264" s="190"/>
      <c r="J264" s="191">
        <f>ROUND(I264*H264,2)</f>
        <v>0</v>
      </c>
      <c r="K264" s="192"/>
      <c r="L264" s="38"/>
      <c r="M264" s="193" t="s">
        <v>1</v>
      </c>
      <c r="N264" s="194" t="s">
        <v>38</v>
      </c>
      <c r="O264" s="70"/>
      <c r="P264" s="195">
        <f>O264*H264</f>
        <v>0</v>
      </c>
      <c r="Q264" s="195">
        <v>0.15540000000000001</v>
      </c>
      <c r="R264" s="195">
        <f>Q264*H264</f>
        <v>6.3714000000000004</v>
      </c>
      <c r="S264" s="195">
        <v>0</v>
      </c>
      <c r="T264" s="196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97" t="s">
        <v>119</v>
      </c>
      <c r="AT264" s="197" t="s">
        <v>115</v>
      </c>
      <c r="AU264" s="197" t="s">
        <v>83</v>
      </c>
      <c r="AY264" s="16" t="s">
        <v>113</v>
      </c>
      <c r="BE264" s="198">
        <f>IF(N264="základní",J264,0)</f>
        <v>0</v>
      </c>
      <c r="BF264" s="198">
        <f>IF(N264="snížená",J264,0)</f>
        <v>0</v>
      </c>
      <c r="BG264" s="198">
        <f>IF(N264="zákl. přenesená",J264,0)</f>
        <v>0</v>
      </c>
      <c r="BH264" s="198">
        <f>IF(N264="sníž. přenesená",J264,0)</f>
        <v>0</v>
      </c>
      <c r="BI264" s="198">
        <f>IF(N264="nulová",J264,0)</f>
        <v>0</v>
      </c>
      <c r="BJ264" s="16" t="s">
        <v>78</v>
      </c>
      <c r="BK264" s="198">
        <f>ROUND(I264*H264,2)</f>
        <v>0</v>
      </c>
      <c r="BL264" s="16" t="s">
        <v>119</v>
      </c>
      <c r="BM264" s="197" t="s">
        <v>474</v>
      </c>
    </row>
    <row r="265" spans="1:65" s="13" customFormat="1" ht="11.25">
      <c r="B265" s="199"/>
      <c r="C265" s="200"/>
      <c r="D265" s="201" t="s">
        <v>124</v>
      </c>
      <c r="E265" s="202" t="s">
        <v>1</v>
      </c>
      <c r="F265" s="203" t="s">
        <v>154</v>
      </c>
      <c r="G265" s="200"/>
      <c r="H265" s="204">
        <v>37</v>
      </c>
      <c r="I265" s="205"/>
      <c r="J265" s="200"/>
      <c r="K265" s="200"/>
      <c r="L265" s="206"/>
      <c r="M265" s="207"/>
      <c r="N265" s="208"/>
      <c r="O265" s="208"/>
      <c r="P265" s="208"/>
      <c r="Q265" s="208"/>
      <c r="R265" s="208"/>
      <c r="S265" s="208"/>
      <c r="T265" s="209"/>
      <c r="AT265" s="210" t="s">
        <v>124</v>
      </c>
      <c r="AU265" s="210" t="s">
        <v>83</v>
      </c>
      <c r="AV265" s="13" t="s">
        <v>83</v>
      </c>
      <c r="AW265" s="13" t="s">
        <v>30</v>
      </c>
      <c r="AX265" s="13" t="s">
        <v>73</v>
      </c>
      <c r="AY265" s="210" t="s">
        <v>113</v>
      </c>
    </row>
    <row r="266" spans="1:65" s="13" customFormat="1" ht="11.25">
      <c r="B266" s="199"/>
      <c r="C266" s="200"/>
      <c r="D266" s="201" t="s">
        <v>124</v>
      </c>
      <c r="E266" s="202" t="s">
        <v>1</v>
      </c>
      <c r="F266" s="203" t="s">
        <v>155</v>
      </c>
      <c r="G266" s="200"/>
      <c r="H266" s="204">
        <v>4</v>
      </c>
      <c r="I266" s="205"/>
      <c r="J266" s="200"/>
      <c r="K266" s="200"/>
      <c r="L266" s="206"/>
      <c r="M266" s="207"/>
      <c r="N266" s="208"/>
      <c r="O266" s="208"/>
      <c r="P266" s="208"/>
      <c r="Q266" s="208"/>
      <c r="R266" s="208"/>
      <c r="S266" s="208"/>
      <c r="T266" s="209"/>
      <c r="AT266" s="210" t="s">
        <v>124</v>
      </c>
      <c r="AU266" s="210" t="s">
        <v>83</v>
      </c>
      <c r="AV266" s="13" t="s">
        <v>83</v>
      </c>
      <c r="AW266" s="13" t="s">
        <v>30</v>
      </c>
      <c r="AX266" s="13" t="s">
        <v>73</v>
      </c>
      <c r="AY266" s="210" t="s">
        <v>113</v>
      </c>
    </row>
    <row r="267" spans="1:65" s="14" customFormat="1" ht="11.25">
      <c r="B267" s="211"/>
      <c r="C267" s="212"/>
      <c r="D267" s="201" t="s">
        <v>124</v>
      </c>
      <c r="E267" s="213" t="s">
        <v>1</v>
      </c>
      <c r="F267" s="214" t="s">
        <v>127</v>
      </c>
      <c r="G267" s="212"/>
      <c r="H267" s="215">
        <v>41</v>
      </c>
      <c r="I267" s="216"/>
      <c r="J267" s="212"/>
      <c r="K267" s="212"/>
      <c r="L267" s="217"/>
      <c r="M267" s="218"/>
      <c r="N267" s="219"/>
      <c r="O267" s="219"/>
      <c r="P267" s="219"/>
      <c r="Q267" s="219"/>
      <c r="R267" s="219"/>
      <c r="S267" s="219"/>
      <c r="T267" s="220"/>
      <c r="AT267" s="221" t="s">
        <v>124</v>
      </c>
      <c r="AU267" s="221" t="s">
        <v>83</v>
      </c>
      <c r="AV267" s="14" t="s">
        <v>119</v>
      </c>
      <c r="AW267" s="14" t="s">
        <v>30</v>
      </c>
      <c r="AX267" s="14" t="s">
        <v>78</v>
      </c>
      <c r="AY267" s="221" t="s">
        <v>113</v>
      </c>
    </row>
    <row r="268" spans="1:65" s="2" customFormat="1" ht="16.5" customHeight="1">
      <c r="A268" s="33"/>
      <c r="B268" s="34"/>
      <c r="C268" s="222" t="s">
        <v>475</v>
      </c>
      <c r="D268" s="222" t="s">
        <v>239</v>
      </c>
      <c r="E268" s="223" t="s">
        <v>476</v>
      </c>
      <c r="F268" s="224" t="s">
        <v>477</v>
      </c>
      <c r="G268" s="225" t="s">
        <v>145</v>
      </c>
      <c r="H268" s="226">
        <v>4.0999999999999996</v>
      </c>
      <c r="I268" s="227"/>
      <c r="J268" s="228">
        <f>ROUND(I268*H268,2)</f>
        <v>0</v>
      </c>
      <c r="K268" s="229"/>
      <c r="L268" s="230"/>
      <c r="M268" s="231" t="s">
        <v>1</v>
      </c>
      <c r="N268" s="232" t="s">
        <v>38</v>
      </c>
      <c r="O268" s="70"/>
      <c r="P268" s="195">
        <f>O268*H268</f>
        <v>0</v>
      </c>
      <c r="Q268" s="195">
        <v>0.08</v>
      </c>
      <c r="R268" s="195">
        <f>Q268*H268</f>
        <v>0.32799999999999996</v>
      </c>
      <c r="S268" s="195">
        <v>0</v>
      </c>
      <c r="T268" s="196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97" t="s">
        <v>156</v>
      </c>
      <c r="AT268" s="197" t="s">
        <v>239</v>
      </c>
      <c r="AU268" s="197" t="s">
        <v>83</v>
      </c>
      <c r="AY268" s="16" t="s">
        <v>113</v>
      </c>
      <c r="BE268" s="198">
        <f>IF(N268="základní",J268,0)</f>
        <v>0</v>
      </c>
      <c r="BF268" s="198">
        <f>IF(N268="snížená",J268,0)</f>
        <v>0</v>
      </c>
      <c r="BG268" s="198">
        <f>IF(N268="zákl. přenesená",J268,0)</f>
        <v>0</v>
      </c>
      <c r="BH268" s="198">
        <f>IF(N268="sníž. přenesená",J268,0)</f>
        <v>0</v>
      </c>
      <c r="BI268" s="198">
        <f>IF(N268="nulová",J268,0)</f>
        <v>0</v>
      </c>
      <c r="BJ268" s="16" t="s">
        <v>78</v>
      </c>
      <c r="BK268" s="198">
        <f>ROUND(I268*H268,2)</f>
        <v>0</v>
      </c>
      <c r="BL268" s="16" t="s">
        <v>119</v>
      </c>
      <c r="BM268" s="197" t="s">
        <v>478</v>
      </c>
    </row>
    <row r="269" spans="1:65" s="13" customFormat="1" ht="11.25">
      <c r="B269" s="199"/>
      <c r="C269" s="200"/>
      <c r="D269" s="201" t="s">
        <v>124</v>
      </c>
      <c r="E269" s="200"/>
      <c r="F269" s="203" t="s">
        <v>479</v>
      </c>
      <c r="G269" s="200"/>
      <c r="H269" s="204">
        <v>4.0999999999999996</v>
      </c>
      <c r="I269" s="205"/>
      <c r="J269" s="200"/>
      <c r="K269" s="200"/>
      <c r="L269" s="206"/>
      <c r="M269" s="207"/>
      <c r="N269" s="208"/>
      <c r="O269" s="208"/>
      <c r="P269" s="208"/>
      <c r="Q269" s="208"/>
      <c r="R269" s="208"/>
      <c r="S269" s="208"/>
      <c r="T269" s="209"/>
      <c r="AT269" s="210" t="s">
        <v>124</v>
      </c>
      <c r="AU269" s="210" t="s">
        <v>83</v>
      </c>
      <c r="AV269" s="13" t="s">
        <v>83</v>
      </c>
      <c r="AW269" s="13" t="s">
        <v>4</v>
      </c>
      <c r="AX269" s="13" t="s">
        <v>78</v>
      </c>
      <c r="AY269" s="210" t="s">
        <v>113</v>
      </c>
    </row>
    <row r="270" spans="1:65" s="2" customFormat="1" ht="24.2" customHeight="1">
      <c r="A270" s="33"/>
      <c r="B270" s="34"/>
      <c r="C270" s="185" t="s">
        <v>480</v>
      </c>
      <c r="D270" s="185" t="s">
        <v>115</v>
      </c>
      <c r="E270" s="186" t="s">
        <v>481</v>
      </c>
      <c r="F270" s="187" t="s">
        <v>482</v>
      </c>
      <c r="G270" s="188" t="s">
        <v>145</v>
      </c>
      <c r="H270" s="189">
        <v>746.9</v>
      </c>
      <c r="I270" s="190"/>
      <c r="J270" s="191">
        <f>ROUND(I270*H270,2)</f>
        <v>0</v>
      </c>
      <c r="K270" s="192"/>
      <c r="L270" s="38"/>
      <c r="M270" s="193" t="s">
        <v>1</v>
      </c>
      <c r="N270" s="194" t="s">
        <v>38</v>
      </c>
      <c r="O270" s="70"/>
      <c r="P270" s="195">
        <f>O270*H270</f>
        <v>0</v>
      </c>
      <c r="Q270" s="195">
        <v>8.5760000000000003E-2</v>
      </c>
      <c r="R270" s="195">
        <f>Q270*H270</f>
        <v>64.054143999999994</v>
      </c>
      <c r="S270" s="195">
        <v>0</v>
      </c>
      <c r="T270" s="196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97" t="s">
        <v>119</v>
      </c>
      <c r="AT270" s="197" t="s">
        <v>115</v>
      </c>
      <c r="AU270" s="197" t="s">
        <v>83</v>
      </c>
      <c r="AY270" s="16" t="s">
        <v>113</v>
      </c>
      <c r="BE270" s="198">
        <f>IF(N270="základní",J270,0)</f>
        <v>0</v>
      </c>
      <c r="BF270" s="198">
        <f>IF(N270="snížená",J270,0)</f>
        <v>0</v>
      </c>
      <c r="BG270" s="198">
        <f>IF(N270="zákl. přenesená",J270,0)</f>
        <v>0</v>
      </c>
      <c r="BH270" s="198">
        <f>IF(N270="sníž. přenesená",J270,0)</f>
        <v>0</v>
      </c>
      <c r="BI270" s="198">
        <f>IF(N270="nulová",J270,0)</f>
        <v>0</v>
      </c>
      <c r="BJ270" s="16" t="s">
        <v>78</v>
      </c>
      <c r="BK270" s="198">
        <f>ROUND(I270*H270,2)</f>
        <v>0</v>
      </c>
      <c r="BL270" s="16" t="s">
        <v>119</v>
      </c>
      <c r="BM270" s="197" t="s">
        <v>483</v>
      </c>
    </row>
    <row r="271" spans="1:65" s="2" customFormat="1" ht="16.5" customHeight="1">
      <c r="A271" s="33"/>
      <c r="B271" s="34"/>
      <c r="C271" s="222" t="s">
        <v>484</v>
      </c>
      <c r="D271" s="222" t="s">
        <v>239</v>
      </c>
      <c r="E271" s="223" t="s">
        <v>485</v>
      </c>
      <c r="F271" s="224" t="s">
        <v>486</v>
      </c>
      <c r="G271" s="225" t="s">
        <v>145</v>
      </c>
      <c r="H271" s="226">
        <v>761.83799999999997</v>
      </c>
      <c r="I271" s="227"/>
      <c r="J271" s="228">
        <f>ROUND(I271*H271,2)</f>
        <v>0</v>
      </c>
      <c r="K271" s="229"/>
      <c r="L271" s="230"/>
      <c r="M271" s="231" t="s">
        <v>1</v>
      </c>
      <c r="N271" s="232" t="s">
        <v>38</v>
      </c>
      <c r="O271" s="70"/>
      <c r="P271" s="195">
        <f>O271*H271</f>
        <v>0</v>
      </c>
      <c r="Q271" s="195">
        <v>5.6000000000000001E-2</v>
      </c>
      <c r="R271" s="195">
        <f>Q271*H271</f>
        <v>42.662928000000001</v>
      </c>
      <c r="S271" s="195">
        <v>0</v>
      </c>
      <c r="T271" s="196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97" t="s">
        <v>156</v>
      </c>
      <c r="AT271" s="197" t="s">
        <v>239</v>
      </c>
      <c r="AU271" s="197" t="s">
        <v>83</v>
      </c>
      <c r="AY271" s="16" t="s">
        <v>113</v>
      </c>
      <c r="BE271" s="198">
        <f>IF(N271="základní",J271,0)</f>
        <v>0</v>
      </c>
      <c r="BF271" s="198">
        <f>IF(N271="snížená",J271,0)</f>
        <v>0</v>
      </c>
      <c r="BG271" s="198">
        <f>IF(N271="zákl. přenesená",J271,0)</f>
        <v>0</v>
      </c>
      <c r="BH271" s="198">
        <f>IF(N271="sníž. přenesená",J271,0)</f>
        <v>0</v>
      </c>
      <c r="BI271" s="198">
        <f>IF(N271="nulová",J271,0)</f>
        <v>0</v>
      </c>
      <c r="BJ271" s="16" t="s">
        <v>78</v>
      </c>
      <c r="BK271" s="198">
        <f>ROUND(I271*H271,2)</f>
        <v>0</v>
      </c>
      <c r="BL271" s="16" t="s">
        <v>119</v>
      </c>
      <c r="BM271" s="197" t="s">
        <v>487</v>
      </c>
    </row>
    <row r="272" spans="1:65" s="13" customFormat="1" ht="11.25">
      <c r="B272" s="199"/>
      <c r="C272" s="200"/>
      <c r="D272" s="201" t="s">
        <v>124</v>
      </c>
      <c r="E272" s="200"/>
      <c r="F272" s="203" t="s">
        <v>488</v>
      </c>
      <c r="G272" s="200"/>
      <c r="H272" s="204">
        <v>761.83799999999997</v>
      </c>
      <c r="I272" s="205"/>
      <c r="J272" s="200"/>
      <c r="K272" s="200"/>
      <c r="L272" s="206"/>
      <c r="M272" s="207"/>
      <c r="N272" s="208"/>
      <c r="O272" s="208"/>
      <c r="P272" s="208"/>
      <c r="Q272" s="208"/>
      <c r="R272" s="208"/>
      <c r="S272" s="208"/>
      <c r="T272" s="209"/>
      <c r="AT272" s="210" t="s">
        <v>124</v>
      </c>
      <c r="AU272" s="210" t="s">
        <v>83</v>
      </c>
      <c r="AV272" s="13" t="s">
        <v>83</v>
      </c>
      <c r="AW272" s="13" t="s">
        <v>4</v>
      </c>
      <c r="AX272" s="13" t="s">
        <v>78</v>
      </c>
      <c r="AY272" s="210" t="s">
        <v>113</v>
      </c>
    </row>
    <row r="273" spans="1:65" s="2" customFormat="1" ht="24.2" customHeight="1">
      <c r="A273" s="33"/>
      <c r="B273" s="34"/>
      <c r="C273" s="185" t="s">
        <v>489</v>
      </c>
      <c r="D273" s="185" t="s">
        <v>115</v>
      </c>
      <c r="E273" s="186" t="s">
        <v>490</v>
      </c>
      <c r="F273" s="187" t="s">
        <v>491</v>
      </c>
      <c r="G273" s="188" t="s">
        <v>145</v>
      </c>
      <c r="H273" s="189">
        <v>561</v>
      </c>
      <c r="I273" s="190"/>
      <c r="J273" s="191">
        <f>ROUND(I273*H273,2)</f>
        <v>0</v>
      </c>
      <c r="K273" s="192"/>
      <c r="L273" s="38"/>
      <c r="M273" s="193" t="s">
        <v>1</v>
      </c>
      <c r="N273" s="194" t="s">
        <v>38</v>
      </c>
      <c r="O273" s="70"/>
      <c r="P273" s="195">
        <f>O273*H273</f>
        <v>0</v>
      </c>
      <c r="Q273" s="195">
        <v>0.14066999999999999</v>
      </c>
      <c r="R273" s="195">
        <f>Q273*H273</f>
        <v>78.915869999999998</v>
      </c>
      <c r="S273" s="195">
        <v>0</v>
      </c>
      <c r="T273" s="196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97" t="s">
        <v>119</v>
      </c>
      <c r="AT273" s="197" t="s">
        <v>115</v>
      </c>
      <c r="AU273" s="197" t="s">
        <v>83</v>
      </c>
      <c r="AY273" s="16" t="s">
        <v>113</v>
      </c>
      <c r="BE273" s="198">
        <f>IF(N273="základní",J273,0)</f>
        <v>0</v>
      </c>
      <c r="BF273" s="198">
        <f>IF(N273="snížená",J273,0)</f>
        <v>0</v>
      </c>
      <c r="BG273" s="198">
        <f>IF(N273="zákl. přenesená",J273,0)</f>
        <v>0</v>
      </c>
      <c r="BH273" s="198">
        <f>IF(N273="sníž. přenesená",J273,0)</f>
        <v>0</v>
      </c>
      <c r="BI273" s="198">
        <f>IF(N273="nulová",J273,0)</f>
        <v>0</v>
      </c>
      <c r="BJ273" s="16" t="s">
        <v>78</v>
      </c>
      <c r="BK273" s="198">
        <f>ROUND(I273*H273,2)</f>
        <v>0</v>
      </c>
      <c r="BL273" s="16" t="s">
        <v>119</v>
      </c>
      <c r="BM273" s="197" t="s">
        <v>492</v>
      </c>
    </row>
    <row r="274" spans="1:65" s="13" customFormat="1" ht="11.25">
      <c r="B274" s="199"/>
      <c r="C274" s="200"/>
      <c r="D274" s="201" t="s">
        <v>124</v>
      </c>
      <c r="E274" s="202" t="s">
        <v>1</v>
      </c>
      <c r="F274" s="203" t="s">
        <v>152</v>
      </c>
      <c r="G274" s="200"/>
      <c r="H274" s="204">
        <v>476</v>
      </c>
      <c r="I274" s="205"/>
      <c r="J274" s="200"/>
      <c r="K274" s="200"/>
      <c r="L274" s="206"/>
      <c r="M274" s="207"/>
      <c r="N274" s="208"/>
      <c r="O274" s="208"/>
      <c r="P274" s="208"/>
      <c r="Q274" s="208"/>
      <c r="R274" s="208"/>
      <c r="S274" s="208"/>
      <c r="T274" s="209"/>
      <c r="AT274" s="210" t="s">
        <v>124</v>
      </c>
      <c r="AU274" s="210" t="s">
        <v>83</v>
      </c>
      <c r="AV274" s="13" t="s">
        <v>83</v>
      </c>
      <c r="AW274" s="13" t="s">
        <v>30</v>
      </c>
      <c r="AX274" s="13" t="s">
        <v>73</v>
      </c>
      <c r="AY274" s="210" t="s">
        <v>113</v>
      </c>
    </row>
    <row r="275" spans="1:65" s="13" customFormat="1" ht="11.25">
      <c r="B275" s="199"/>
      <c r="C275" s="200"/>
      <c r="D275" s="201" t="s">
        <v>124</v>
      </c>
      <c r="E275" s="202" t="s">
        <v>1</v>
      </c>
      <c r="F275" s="203" t="s">
        <v>153</v>
      </c>
      <c r="G275" s="200"/>
      <c r="H275" s="204">
        <v>85</v>
      </c>
      <c r="I275" s="205"/>
      <c r="J275" s="200"/>
      <c r="K275" s="200"/>
      <c r="L275" s="206"/>
      <c r="M275" s="207"/>
      <c r="N275" s="208"/>
      <c r="O275" s="208"/>
      <c r="P275" s="208"/>
      <c r="Q275" s="208"/>
      <c r="R275" s="208"/>
      <c r="S275" s="208"/>
      <c r="T275" s="209"/>
      <c r="AT275" s="210" t="s">
        <v>124</v>
      </c>
      <c r="AU275" s="210" t="s">
        <v>83</v>
      </c>
      <c r="AV275" s="13" t="s">
        <v>83</v>
      </c>
      <c r="AW275" s="13" t="s">
        <v>30</v>
      </c>
      <c r="AX275" s="13" t="s">
        <v>73</v>
      </c>
      <c r="AY275" s="210" t="s">
        <v>113</v>
      </c>
    </row>
    <row r="276" spans="1:65" s="14" customFormat="1" ht="11.25">
      <c r="B276" s="211"/>
      <c r="C276" s="212"/>
      <c r="D276" s="201" t="s">
        <v>124</v>
      </c>
      <c r="E276" s="213" t="s">
        <v>1</v>
      </c>
      <c r="F276" s="214" t="s">
        <v>127</v>
      </c>
      <c r="G276" s="212"/>
      <c r="H276" s="215">
        <v>561</v>
      </c>
      <c r="I276" s="216"/>
      <c r="J276" s="212"/>
      <c r="K276" s="212"/>
      <c r="L276" s="217"/>
      <c r="M276" s="218"/>
      <c r="N276" s="219"/>
      <c r="O276" s="219"/>
      <c r="P276" s="219"/>
      <c r="Q276" s="219"/>
      <c r="R276" s="219"/>
      <c r="S276" s="219"/>
      <c r="T276" s="220"/>
      <c r="AT276" s="221" t="s">
        <v>124</v>
      </c>
      <c r="AU276" s="221" t="s">
        <v>83</v>
      </c>
      <c r="AV276" s="14" t="s">
        <v>119</v>
      </c>
      <c r="AW276" s="14" t="s">
        <v>30</v>
      </c>
      <c r="AX276" s="14" t="s">
        <v>78</v>
      </c>
      <c r="AY276" s="221" t="s">
        <v>113</v>
      </c>
    </row>
    <row r="277" spans="1:65" s="2" customFormat="1" ht="16.5" customHeight="1">
      <c r="A277" s="33"/>
      <c r="B277" s="34"/>
      <c r="C277" s="222" t="s">
        <v>493</v>
      </c>
      <c r="D277" s="222" t="s">
        <v>239</v>
      </c>
      <c r="E277" s="223" t="s">
        <v>494</v>
      </c>
      <c r="F277" s="224" t="s">
        <v>495</v>
      </c>
      <c r="G277" s="225" t="s">
        <v>145</v>
      </c>
      <c r="H277" s="226">
        <v>86.7</v>
      </c>
      <c r="I277" s="227"/>
      <c r="J277" s="228">
        <f>ROUND(I277*H277,2)</f>
        <v>0</v>
      </c>
      <c r="K277" s="229"/>
      <c r="L277" s="230"/>
      <c r="M277" s="231" t="s">
        <v>1</v>
      </c>
      <c r="N277" s="232" t="s">
        <v>38</v>
      </c>
      <c r="O277" s="70"/>
      <c r="P277" s="195">
        <f>O277*H277</f>
        <v>0</v>
      </c>
      <c r="Q277" s="195">
        <v>0.104</v>
      </c>
      <c r="R277" s="195">
        <f>Q277*H277</f>
        <v>9.0167999999999999</v>
      </c>
      <c r="S277" s="195">
        <v>0</v>
      </c>
      <c r="T277" s="196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97" t="s">
        <v>156</v>
      </c>
      <c r="AT277" s="197" t="s">
        <v>239</v>
      </c>
      <c r="AU277" s="197" t="s">
        <v>83</v>
      </c>
      <c r="AY277" s="16" t="s">
        <v>113</v>
      </c>
      <c r="BE277" s="198">
        <f>IF(N277="základní",J277,0)</f>
        <v>0</v>
      </c>
      <c r="BF277" s="198">
        <f>IF(N277="snížená",J277,0)</f>
        <v>0</v>
      </c>
      <c r="BG277" s="198">
        <f>IF(N277="zákl. přenesená",J277,0)</f>
        <v>0</v>
      </c>
      <c r="BH277" s="198">
        <f>IF(N277="sníž. přenesená",J277,0)</f>
        <v>0</v>
      </c>
      <c r="BI277" s="198">
        <f>IF(N277="nulová",J277,0)</f>
        <v>0</v>
      </c>
      <c r="BJ277" s="16" t="s">
        <v>78</v>
      </c>
      <c r="BK277" s="198">
        <f>ROUND(I277*H277,2)</f>
        <v>0</v>
      </c>
      <c r="BL277" s="16" t="s">
        <v>119</v>
      </c>
      <c r="BM277" s="197" t="s">
        <v>496</v>
      </c>
    </row>
    <row r="278" spans="1:65" s="13" customFormat="1" ht="11.25">
      <c r="B278" s="199"/>
      <c r="C278" s="200"/>
      <c r="D278" s="201" t="s">
        <v>124</v>
      </c>
      <c r="E278" s="200"/>
      <c r="F278" s="203" t="s">
        <v>497</v>
      </c>
      <c r="G278" s="200"/>
      <c r="H278" s="204">
        <v>86.7</v>
      </c>
      <c r="I278" s="205"/>
      <c r="J278" s="200"/>
      <c r="K278" s="200"/>
      <c r="L278" s="206"/>
      <c r="M278" s="207"/>
      <c r="N278" s="208"/>
      <c r="O278" s="208"/>
      <c r="P278" s="208"/>
      <c r="Q278" s="208"/>
      <c r="R278" s="208"/>
      <c r="S278" s="208"/>
      <c r="T278" s="209"/>
      <c r="AT278" s="210" t="s">
        <v>124</v>
      </c>
      <c r="AU278" s="210" t="s">
        <v>83</v>
      </c>
      <c r="AV278" s="13" t="s">
        <v>83</v>
      </c>
      <c r="AW278" s="13" t="s">
        <v>4</v>
      </c>
      <c r="AX278" s="13" t="s">
        <v>78</v>
      </c>
      <c r="AY278" s="210" t="s">
        <v>113</v>
      </c>
    </row>
    <row r="279" spans="1:65" s="2" customFormat="1" ht="24.2" customHeight="1">
      <c r="A279" s="33"/>
      <c r="B279" s="34"/>
      <c r="C279" s="185" t="s">
        <v>498</v>
      </c>
      <c r="D279" s="185" t="s">
        <v>115</v>
      </c>
      <c r="E279" s="186" t="s">
        <v>499</v>
      </c>
      <c r="F279" s="187" t="s">
        <v>500</v>
      </c>
      <c r="G279" s="188" t="s">
        <v>180</v>
      </c>
      <c r="H279" s="189">
        <v>45.15</v>
      </c>
      <c r="I279" s="190"/>
      <c r="J279" s="191">
        <f>ROUND(I279*H279,2)</f>
        <v>0</v>
      </c>
      <c r="K279" s="192"/>
      <c r="L279" s="38"/>
      <c r="M279" s="193" t="s">
        <v>1</v>
      </c>
      <c r="N279" s="194" t="s">
        <v>38</v>
      </c>
      <c r="O279" s="70"/>
      <c r="P279" s="195">
        <f>O279*H279</f>
        <v>0</v>
      </c>
      <c r="Q279" s="195">
        <v>2.2563399999999998</v>
      </c>
      <c r="R279" s="195">
        <f>Q279*H279</f>
        <v>101.87375099999998</v>
      </c>
      <c r="S279" s="195">
        <v>0</v>
      </c>
      <c r="T279" s="196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97" t="s">
        <v>119</v>
      </c>
      <c r="AT279" s="197" t="s">
        <v>115</v>
      </c>
      <c r="AU279" s="197" t="s">
        <v>83</v>
      </c>
      <c r="AY279" s="16" t="s">
        <v>113</v>
      </c>
      <c r="BE279" s="198">
        <f>IF(N279="základní",J279,0)</f>
        <v>0</v>
      </c>
      <c r="BF279" s="198">
        <f>IF(N279="snížená",J279,0)</f>
        <v>0</v>
      </c>
      <c r="BG279" s="198">
        <f>IF(N279="zákl. přenesená",J279,0)</f>
        <v>0</v>
      </c>
      <c r="BH279" s="198">
        <f>IF(N279="sníž. přenesená",J279,0)</f>
        <v>0</v>
      </c>
      <c r="BI279" s="198">
        <f>IF(N279="nulová",J279,0)</f>
        <v>0</v>
      </c>
      <c r="BJ279" s="16" t="s">
        <v>78</v>
      </c>
      <c r="BK279" s="198">
        <f>ROUND(I279*H279,2)</f>
        <v>0</v>
      </c>
      <c r="BL279" s="16" t="s">
        <v>119</v>
      </c>
      <c r="BM279" s="197" t="s">
        <v>501</v>
      </c>
    </row>
    <row r="280" spans="1:65" s="13" customFormat="1" ht="11.25">
      <c r="B280" s="199"/>
      <c r="C280" s="200"/>
      <c r="D280" s="201" t="s">
        <v>124</v>
      </c>
      <c r="E280" s="202" t="s">
        <v>1</v>
      </c>
      <c r="F280" s="203" t="s">
        <v>502</v>
      </c>
      <c r="G280" s="200"/>
      <c r="H280" s="204">
        <v>45.15</v>
      </c>
      <c r="I280" s="205"/>
      <c r="J280" s="200"/>
      <c r="K280" s="200"/>
      <c r="L280" s="206"/>
      <c r="M280" s="207"/>
      <c r="N280" s="208"/>
      <c r="O280" s="208"/>
      <c r="P280" s="208"/>
      <c r="Q280" s="208"/>
      <c r="R280" s="208"/>
      <c r="S280" s="208"/>
      <c r="T280" s="209"/>
      <c r="AT280" s="210" t="s">
        <v>124</v>
      </c>
      <c r="AU280" s="210" t="s">
        <v>83</v>
      </c>
      <c r="AV280" s="13" t="s">
        <v>83</v>
      </c>
      <c r="AW280" s="13" t="s">
        <v>30</v>
      </c>
      <c r="AX280" s="13" t="s">
        <v>78</v>
      </c>
      <c r="AY280" s="210" t="s">
        <v>113</v>
      </c>
    </row>
    <row r="281" spans="1:65" s="2" customFormat="1" ht="33" customHeight="1">
      <c r="A281" s="33"/>
      <c r="B281" s="34"/>
      <c r="C281" s="185" t="s">
        <v>503</v>
      </c>
      <c r="D281" s="185" t="s">
        <v>115</v>
      </c>
      <c r="E281" s="186" t="s">
        <v>504</v>
      </c>
      <c r="F281" s="187" t="s">
        <v>505</v>
      </c>
      <c r="G281" s="188" t="s">
        <v>145</v>
      </c>
      <c r="H281" s="189">
        <v>121</v>
      </c>
      <c r="I281" s="190"/>
      <c r="J281" s="191">
        <f>ROUND(I281*H281,2)</f>
        <v>0</v>
      </c>
      <c r="K281" s="192"/>
      <c r="L281" s="38"/>
      <c r="M281" s="193" t="s">
        <v>1</v>
      </c>
      <c r="N281" s="194" t="s">
        <v>38</v>
      </c>
      <c r="O281" s="70"/>
      <c r="P281" s="195">
        <f>O281*H281</f>
        <v>0</v>
      </c>
      <c r="Q281" s="195">
        <v>6.0999999999999997E-4</v>
      </c>
      <c r="R281" s="195">
        <f>Q281*H281</f>
        <v>7.3810000000000001E-2</v>
      </c>
      <c r="S281" s="195">
        <v>0</v>
      </c>
      <c r="T281" s="196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97" t="s">
        <v>119</v>
      </c>
      <c r="AT281" s="197" t="s">
        <v>115</v>
      </c>
      <c r="AU281" s="197" t="s">
        <v>83</v>
      </c>
      <c r="AY281" s="16" t="s">
        <v>113</v>
      </c>
      <c r="BE281" s="198">
        <f>IF(N281="základní",J281,0)</f>
        <v>0</v>
      </c>
      <c r="BF281" s="198">
        <f>IF(N281="snížená",J281,0)</f>
        <v>0</v>
      </c>
      <c r="BG281" s="198">
        <f>IF(N281="zákl. přenesená",J281,0)</f>
        <v>0</v>
      </c>
      <c r="BH281" s="198">
        <f>IF(N281="sníž. přenesená",J281,0)</f>
        <v>0</v>
      </c>
      <c r="BI281" s="198">
        <f>IF(N281="nulová",J281,0)</f>
        <v>0</v>
      </c>
      <c r="BJ281" s="16" t="s">
        <v>78</v>
      </c>
      <c r="BK281" s="198">
        <f>ROUND(I281*H281,2)</f>
        <v>0</v>
      </c>
      <c r="BL281" s="16" t="s">
        <v>119</v>
      </c>
      <c r="BM281" s="197" t="s">
        <v>506</v>
      </c>
    </row>
    <row r="282" spans="1:65" s="2" customFormat="1" ht="24.2" customHeight="1">
      <c r="A282" s="33"/>
      <c r="B282" s="34"/>
      <c r="C282" s="185" t="s">
        <v>507</v>
      </c>
      <c r="D282" s="185" t="s">
        <v>115</v>
      </c>
      <c r="E282" s="186" t="s">
        <v>508</v>
      </c>
      <c r="F282" s="187" t="s">
        <v>509</v>
      </c>
      <c r="G282" s="188" t="s">
        <v>145</v>
      </c>
      <c r="H282" s="189">
        <v>68.400000000000006</v>
      </c>
      <c r="I282" s="190"/>
      <c r="J282" s="191">
        <f>ROUND(I282*H282,2)</f>
        <v>0</v>
      </c>
      <c r="K282" s="192"/>
      <c r="L282" s="38"/>
      <c r="M282" s="193" t="s">
        <v>1</v>
      </c>
      <c r="N282" s="194" t="s">
        <v>38</v>
      </c>
      <c r="O282" s="70"/>
      <c r="P282" s="195">
        <f>O282*H282</f>
        <v>0</v>
      </c>
      <c r="Q282" s="195">
        <v>0</v>
      </c>
      <c r="R282" s="195">
        <f>Q282*H282</f>
        <v>0</v>
      </c>
      <c r="S282" s="195">
        <v>0</v>
      </c>
      <c r="T282" s="196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97" t="s">
        <v>119</v>
      </c>
      <c r="AT282" s="197" t="s">
        <v>115</v>
      </c>
      <c r="AU282" s="197" t="s">
        <v>83</v>
      </c>
      <c r="AY282" s="16" t="s">
        <v>113</v>
      </c>
      <c r="BE282" s="198">
        <f>IF(N282="základní",J282,0)</f>
        <v>0</v>
      </c>
      <c r="BF282" s="198">
        <f>IF(N282="snížená",J282,0)</f>
        <v>0</v>
      </c>
      <c r="BG282" s="198">
        <f>IF(N282="zákl. přenesená",J282,0)</f>
        <v>0</v>
      </c>
      <c r="BH282" s="198">
        <f>IF(N282="sníž. přenesená",J282,0)</f>
        <v>0</v>
      </c>
      <c r="BI282" s="198">
        <f>IF(N282="nulová",J282,0)</f>
        <v>0</v>
      </c>
      <c r="BJ282" s="16" t="s">
        <v>78</v>
      </c>
      <c r="BK282" s="198">
        <f>ROUND(I282*H282,2)</f>
        <v>0</v>
      </c>
      <c r="BL282" s="16" t="s">
        <v>119</v>
      </c>
      <c r="BM282" s="197" t="s">
        <v>510</v>
      </c>
    </row>
    <row r="283" spans="1:65" s="2" customFormat="1" ht="21.75" customHeight="1">
      <c r="A283" s="33"/>
      <c r="B283" s="34"/>
      <c r="C283" s="185" t="s">
        <v>511</v>
      </c>
      <c r="D283" s="185" t="s">
        <v>115</v>
      </c>
      <c r="E283" s="186" t="s">
        <v>512</v>
      </c>
      <c r="F283" s="187" t="s">
        <v>513</v>
      </c>
      <c r="G283" s="188" t="s">
        <v>145</v>
      </c>
      <c r="H283" s="189">
        <v>513</v>
      </c>
      <c r="I283" s="190"/>
      <c r="J283" s="191">
        <f>ROUND(I283*H283,2)</f>
        <v>0</v>
      </c>
      <c r="K283" s="192"/>
      <c r="L283" s="38"/>
      <c r="M283" s="193" t="s">
        <v>1</v>
      </c>
      <c r="N283" s="194" t="s">
        <v>38</v>
      </c>
      <c r="O283" s="70"/>
      <c r="P283" s="195">
        <f>O283*H283</f>
        <v>0</v>
      </c>
      <c r="Q283" s="195">
        <v>0</v>
      </c>
      <c r="R283" s="195">
        <f>Q283*H283</f>
        <v>0</v>
      </c>
      <c r="S283" s="195">
        <v>0</v>
      </c>
      <c r="T283" s="196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97" t="s">
        <v>119</v>
      </c>
      <c r="AT283" s="197" t="s">
        <v>115</v>
      </c>
      <c r="AU283" s="197" t="s">
        <v>83</v>
      </c>
      <c r="AY283" s="16" t="s">
        <v>113</v>
      </c>
      <c r="BE283" s="198">
        <f>IF(N283="základní",J283,0)</f>
        <v>0</v>
      </c>
      <c r="BF283" s="198">
        <f>IF(N283="snížená",J283,0)</f>
        <v>0</v>
      </c>
      <c r="BG283" s="198">
        <f>IF(N283="zákl. přenesená",J283,0)</f>
        <v>0</v>
      </c>
      <c r="BH283" s="198">
        <f>IF(N283="sníž. přenesená",J283,0)</f>
        <v>0</v>
      </c>
      <c r="BI283" s="198">
        <f>IF(N283="nulová",J283,0)</f>
        <v>0</v>
      </c>
      <c r="BJ283" s="16" t="s">
        <v>78</v>
      </c>
      <c r="BK283" s="198">
        <f>ROUND(I283*H283,2)</f>
        <v>0</v>
      </c>
      <c r="BL283" s="16" t="s">
        <v>119</v>
      </c>
      <c r="BM283" s="197" t="s">
        <v>514</v>
      </c>
    </row>
    <row r="284" spans="1:65" s="13" customFormat="1" ht="11.25">
      <c r="B284" s="199"/>
      <c r="C284" s="200"/>
      <c r="D284" s="201" t="s">
        <v>124</v>
      </c>
      <c r="E284" s="202" t="s">
        <v>1</v>
      </c>
      <c r="F284" s="203" t="s">
        <v>152</v>
      </c>
      <c r="G284" s="200"/>
      <c r="H284" s="204">
        <v>476</v>
      </c>
      <c r="I284" s="205"/>
      <c r="J284" s="200"/>
      <c r="K284" s="200"/>
      <c r="L284" s="206"/>
      <c r="M284" s="207"/>
      <c r="N284" s="208"/>
      <c r="O284" s="208"/>
      <c r="P284" s="208"/>
      <c r="Q284" s="208"/>
      <c r="R284" s="208"/>
      <c r="S284" s="208"/>
      <c r="T284" s="209"/>
      <c r="AT284" s="210" t="s">
        <v>124</v>
      </c>
      <c r="AU284" s="210" t="s">
        <v>83</v>
      </c>
      <c r="AV284" s="13" t="s">
        <v>83</v>
      </c>
      <c r="AW284" s="13" t="s">
        <v>30</v>
      </c>
      <c r="AX284" s="13" t="s">
        <v>73</v>
      </c>
      <c r="AY284" s="210" t="s">
        <v>113</v>
      </c>
    </row>
    <row r="285" spans="1:65" s="13" customFormat="1" ht="11.25">
      <c r="B285" s="199"/>
      <c r="C285" s="200"/>
      <c r="D285" s="201" t="s">
        <v>124</v>
      </c>
      <c r="E285" s="202" t="s">
        <v>1</v>
      </c>
      <c r="F285" s="203" t="s">
        <v>154</v>
      </c>
      <c r="G285" s="200"/>
      <c r="H285" s="204">
        <v>37</v>
      </c>
      <c r="I285" s="205"/>
      <c r="J285" s="200"/>
      <c r="K285" s="200"/>
      <c r="L285" s="206"/>
      <c r="M285" s="207"/>
      <c r="N285" s="208"/>
      <c r="O285" s="208"/>
      <c r="P285" s="208"/>
      <c r="Q285" s="208"/>
      <c r="R285" s="208"/>
      <c r="S285" s="208"/>
      <c r="T285" s="209"/>
      <c r="AT285" s="210" t="s">
        <v>124</v>
      </c>
      <c r="AU285" s="210" t="s">
        <v>83</v>
      </c>
      <c r="AV285" s="13" t="s">
        <v>83</v>
      </c>
      <c r="AW285" s="13" t="s">
        <v>30</v>
      </c>
      <c r="AX285" s="13" t="s">
        <v>73</v>
      </c>
      <c r="AY285" s="210" t="s">
        <v>113</v>
      </c>
    </row>
    <row r="286" spans="1:65" s="14" customFormat="1" ht="11.25">
      <c r="B286" s="211"/>
      <c r="C286" s="212"/>
      <c r="D286" s="201" t="s">
        <v>124</v>
      </c>
      <c r="E286" s="213" t="s">
        <v>1</v>
      </c>
      <c r="F286" s="214" t="s">
        <v>127</v>
      </c>
      <c r="G286" s="212"/>
      <c r="H286" s="215">
        <v>513</v>
      </c>
      <c r="I286" s="216"/>
      <c r="J286" s="212"/>
      <c r="K286" s="212"/>
      <c r="L286" s="217"/>
      <c r="M286" s="218"/>
      <c r="N286" s="219"/>
      <c r="O286" s="219"/>
      <c r="P286" s="219"/>
      <c r="Q286" s="219"/>
      <c r="R286" s="219"/>
      <c r="S286" s="219"/>
      <c r="T286" s="220"/>
      <c r="AT286" s="221" t="s">
        <v>124</v>
      </c>
      <c r="AU286" s="221" t="s">
        <v>83</v>
      </c>
      <c r="AV286" s="14" t="s">
        <v>119</v>
      </c>
      <c r="AW286" s="14" t="s">
        <v>30</v>
      </c>
      <c r="AX286" s="14" t="s">
        <v>78</v>
      </c>
      <c r="AY286" s="221" t="s">
        <v>113</v>
      </c>
    </row>
    <row r="287" spans="1:65" s="2" customFormat="1" ht="24.2" customHeight="1">
      <c r="A287" s="33"/>
      <c r="B287" s="34"/>
      <c r="C287" s="185" t="s">
        <v>515</v>
      </c>
      <c r="D287" s="185" t="s">
        <v>115</v>
      </c>
      <c r="E287" s="186" t="s">
        <v>516</v>
      </c>
      <c r="F287" s="187" t="s">
        <v>517</v>
      </c>
      <c r="G287" s="188" t="s">
        <v>118</v>
      </c>
      <c r="H287" s="189">
        <v>120</v>
      </c>
      <c r="I287" s="190"/>
      <c r="J287" s="191">
        <f>ROUND(I287*H287,2)</f>
        <v>0</v>
      </c>
      <c r="K287" s="192"/>
      <c r="L287" s="38"/>
      <c r="M287" s="193" t="s">
        <v>1</v>
      </c>
      <c r="N287" s="194" t="s">
        <v>38</v>
      </c>
      <c r="O287" s="70"/>
      <c r="P287" s="195">
        <f>O287*H287</f>
        <v>0</v>
      </c>
      <c r="Q287" s="195">
        <v>0</v>
      </c>
      <c r="R287" s="195">
        <f>Q287*H287</f>
        <v>0</v>
      </c>
      <c r="S287" s="195">
        <v>0</v>
      </c>
      <c r="T287" s="196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97" t="s">
        <v>119</v>
      </c>
      <c r="AT287" s="197" t="s">
        <v>115</v>
      </c>
      <c r="AU287" s="197" t="s">
        <v>83</v>
      </c>
      <c r="AY287" s="16" t="s">
        <v>113</v>
      </c>
      <c r="BE287" s="198">
        <f>IF(N287="základní",J287,0)</f>
        <v>0</v>
      </c>
      <c r="BF287" s="198">
        <f>IF(N287="snížená",J287,0)</f>
        <v>0</v>
      </c>
      <c r="BG287" s="198">
        <f>IF(N287="zákl. přenesená",J287,0)</f>
        <v>0</v>
      </c>
      <c r="BH287" s="198">
        <f>IF(N287="sníž. přenesená",J287,0)</f>
        <v>0</v>
      </c>
      <c r="BI287" s="198">
        <f>IF(N287="nulová",J287,0)</f>
        <v>0</v>
      </c>
      <c r="BJ287" s="16" t="s">
        <v>78</v>
      </c>
      <c r="BK287" s="198">
        <f>ROUND(I287*H287,2)</f>
        <v>0</v>
      </c>
      <c r="BL287" s="16" t="s">
        <v>119</v>
      </c>
      <c r="BM287" s="197" t="s">
        <v>518</v>
      </c>
    </row>
    <row r="288" spans="1:65" s="12" customFormat="1" ht="22.9" customHeight="1">
      <c r="B288" s="169"/>
      <c r="C288" s="170"/>
      <c r="D288" s="171" t="s">
        <v>72</v>
      </c>
      <c r="E288" s="183" t="s">
        <v>519</v>
      </c>
      <c r="F288" s="183" t="s">
        <v>520</v>
      </c>
      <c r="G288" s="170"/>
      <c r="H288" s="170"/>
      <c r="I288" s="173"/>
      <c r="J288" s="184">
        <f>BK288</f>
        <v>0</v>
      </c>
      <c r="K288" s="170"/>
      <c r="L288" s="175"/>
      <c r="M288" s="176"/>
      <c r="N288" s="177"/>
      <c r="O288" s="177"/>
      <c r="P288" s="178">
        <f>SUM(P289:P297)</f>
        <v>0</v>
      </c>
      <c r="Q288" s="177"/>
      <c r="R288" s="178">
        <f>SUM(R289:R297)</f>
        <v>0</v>
      </c>
      <c r="S288" s="177"/>
      <c r="T288" s="179">
        <f>SUM(T289:T297)</f>
        <v>0</v>
      </c>
      <c r="AR288" s="180" t="s">
        <v>78</v>
      </c>
      <c r="AT288" s="181" t="s">
        <v>72</v>
      </c>
      <c r="AU288" s="181" t="s">
        <v>78</v>
      </c>
      <c r="AY288" s="180" t="s">
        <v>113</v>
      </c>
      <c r="BK288" s="182">
        <f>SUM(BK289:BK297)</f>
        <v>0</v>
      </c>
    </row>
    <row r="289" spans="1:65" s="2" customFormat="1" ht="21.75" customHeight="1">
      <c r="A289" s="33"/>
      <c r="B289" s="34"/>
      <c r="C289" s="185" t="s">
        <v>521</v>
      </c>
      <c r="D289" s="185" t="s">
        <v>115</v>
      </c>
      <c r="E289" s="186" t="s">
        <v>522</v>
      </c>
      <c r="F289" s="187" t="s">
        <v>523</v>
      </c>
      <c r="G289" s="188" t="s">
        <v>229</v>
      </c>
      <c r="H289" s="189">
        <v>2881.63</v>
      </c>
      <c r="I289" s="190"/>
      <c r="J289" s="191">
        <f>ROUND(I289*H289,2)</f>
        <v>0</v>
      </c>
      <c r="K289" s="192"/>
      <c r="L289" s="38"/>
      <c r="M289" s="193" t="s">
        <v>1</v>
      </c>
      <c r="N289" s="194" t="s">
        <v>38</v>
      </c>
      <c r="O289" s="70"/>
      <c r="P289" s="195">
        <f>O289*H289</f>
        <v>0</v>
      </c>
      <c r="Q289" s="195">
        <v>0</v>
      </c>
      <c r="R289" s="195">
        <f>Q289*H289</f>
        <v>0</v>
      </c>
      <c r="S289" s="195">
        <v>0</v>
      </c>
      <c r="T289" s="196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97" t="s">
        <v>119</v>
      </c>
      <c r="AT289" s="197" t="s">
        <v>115</v>
      </c>
      <c r="AU289" s="197" t="s">
        <v>83</v>
      </c>
      <c r="AY289" s="16" t="s">
        <v>113</v>
      </c>
      <c r="BE289" s="198">
        <f>IF(N289="základní",J289,0)</f>
        <v>0</v>
      </c>
      <c r="BF289" s="198">
        <f>IF(N289="snížená",J289,0)</f>
        <v>0</v>
      </c>
      <c r="BG289" s="198">
        <f>IF(N289="zákl. přenesená",J289,0)</f>
        <v>0</v>
      </c>
      <c r="BH289" s="198">
        <f>IF(N289="sníž. přenesená",J289,0)</f>
        <v>0</v>
      </c>
      <c r="BI289" s="198">
        <f>IF(N289="nulová",J289,0)</f>
        <v>0</v>
      </c>
      <c r="BJ289" s="16" t="s">
        <v>78</v>
      </c>
      <c r="BK289" s="198">
        <f>ROUND(I289*H289,2)</f>
        <v>0</v>
      </c>
      <c r="BL289" s="16" t="s">
        <v>119</v>
      </c>
      <c r="BM289" s="197" t="s">
        <v>524</v>
      </c>
    </row>
    <row r="290" spans="1:65" s="2" customFormat="1" ht="24.2" customHeight="1">
      <c r="A290" s="33"/>
      <c r="B290" s="34"/>
      <c r="C290" s="185" t="s">
        <v>525</v>
      </c>
      <c r="D290" s="185" t="s">
        <v>115</v>
      </c>
      <c r="E290" s="186" t="s">
        <v>526</v>
      </c>
      <c r="F290" s="187" t="s">
        <v>527</v>
      </c>
      <c r="G290" s="188" t="s">
        <v>229</v>
      </c>
      <c r="H290" s="189">
        <v>17289.78</v>
      </c>
      <c r="I290" s="190"/>
      <c r="J290" s="191">
        <f>ROUND(I290*H290,2)</f>
        <v>0</v>
      </c>
      <c r="K290" s="192"/>
      <c r="L290" s="38"/>
      <c r="M290" s="193" t="s">
        <v>1</v>
      </c>
      <c r="N290" s="194" t="s">
        <v>38</v>
      </c>
      <c r="O290" s="70"/>
      <c r="P290" s="195">
        <f>O290*H290</f>
        <v>0</v>
      </c>
      <c r="Q290" s="195">
        <v>0</v>
      </c>
      <c r="R290" s="195">
        <f>Q290*H290</f>
        <v>0</v>
      </c>
      <c r="S290" s="195">
        <v>0</v>
      </c>
      <c r="T290" s="196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97" t="s">
        <v>119</v>
      </c>
      <c r="AT290" s="197" t="s">
        <v>115</v>
      </c>
      <c r="AU290" s="197" t="s">
        <v>83</v>
      </c>
      <c r="AY290" s="16" t="s">
        <v>113</v>
      </c>
      <c r="BE290" s="198">
        <f>IF(N290="základní",J290,0)</f>
        <v>0</v>
      </c>
      <c r="BF290" s="198">
        <f>IF(N290="snížená",J290,0)</f>
        <v>0</v>
      </c>
      <c r="BG290" s="198">
        <f>IF(N290="zákl. přenesená",J290,0)</f>
        <v>0</v>
      </c>
      <c r="BH290" s="198">
        <f>IF(N290="sníž. přenesená",J290,0)</f>
        <v>0</v>
      </c>
      <c r="BI290" s="198">
        <f>IF(N290="nulová",J290,0)</f>
        <v>0</v>
      </c>
      <c r="BJ290" s="16" t="s">
        <v>78</v>
      </c>
      <c r="BK290" s="198">
        <f>ROUND(I290*H290,2)</f>
        <v>0</v>
      </c>
      <c r="BL290" s="16" t="s">
        <v>119</v>
      </c>
      <c r="BM290" s="197" t="s">
        <v>528</v>
      </c>
    </row>
    <row r="291" spans="1:65" s="13" customFormat="1" ht="11.25">
      <c r="B291" s="199"/>
      <c r="C291" s="200"/>
      <c r="D291" s="201" t="s">
        <v>124</v>
      </c>
      <c r="E291" s="200"/>
      <c r="F291" s="203" t="s">
        <v>529</v>
      </c>
      <c r="G291" s="200"/>
      <c r="H291" s="204">
        <v>17289.78</v>
      </c>
      <c r="I291" s="205"/>
      <c r="J291" s="200"/>
      <c r="K291" s="200"/>
      <c r="L291" s="206"/>
      <c r="M291" s="207"/>
      <c r="N291" s="208"/>
      <c r="O291" s="208"/>
      <c r="P291" s="208"/>
      <c r="Q291" s="208"/>
      <c r="R291" s="208"/>
      <c r="S291" s="208"/>
      <c r="T291" s="209"/>
      <c r="AT291" s="210" t="s">
        <v>124</v>
      </c>
      <c r="AU291" s="210" t="s">
        <v>83</v>
      </c>
      <c r="AV291" s="13" t="s">
        <v>83</v>
      </c>
      <c r="AW291" s="13" t="s">
        <v>4</v>
      </c>
      <c r="AX291" s="13" t="s">
        <v>78</v>
      </c>
      <c r="AY291" s="210" t="s">
        <v>113</v>
      </c>
    </row>
    <row r="292" spans="1:65" s="2" customFormat="1" ht="24.2" customHeight="1">
      <c r="A292" s="33"/>
      <c r="B292" s="34"/>
      <c r="C292" s="185" t="s">
        <v>530</v>
      </c>
      <c r="D292" s="185" t="s">
        <v>115</v>
      </c>
      <c r="E292" s="186" t="s">
        <v>531</v>
      </c>
      <c r="F292" s="187" t="s">
        <v>532</v>
      </c>
      <c r="G292" s="188" t="s">
        <v>229</v>
      </c>
      <c r="H292" s="189">
        <v>2744.8029999999999</v>
      </c>
      <c r="I292" s="190"/>
      <c r="J292" s="191">
        <f t="shared" ref="J292:J297" si="20">ROUND(I292*H292,2)</f>
        <v>0</v>
      </c>
      <c r="K292" s="192"/>
      <c r="L292" s="38"/>
      <c r="M292" s="193" t="s">
        <v>1</v>
      </c>
      <c r="N292" s="194" t="s">
        <v>38</v>
      </c>
      <c r="O292" s="70"/>
      <c r="P292" s="195">
        <f t="shared" ref="P292:P297" si="21">O292*H292</f>
        <v>0</v>
      </c>
      <c r="Q292" s="195">
        <v>0</v>
      </c>
      <c r="R292" s="195">
        <f t="shared" ref="R292:R297" si="22">Q292*H292</f>
        <v>0</v>
      </c>
      <c r="S292" s="195">
        <v>0</v>
      </c>
      <c r="T292" s="196">
        <f t="shared" ref="T292:T297" si="23"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97" t="s">
        <v>119</v>
      </c>
      <c r="AT292" s="197" t="s">
        <v>115</v>
      </c>
      <c r="AU292" s="197" t="s">
        <v>83</v>
      </c>
      <c r="AY292" s="16" t="s">
        <v>113</v>
      </c>
      <c r="BE292" s="198">
        <f t="shared" ref="BE292:BE297" si="24">IF(N292="základní",J292,0)</f>
        <v>0</v>
      </c>
      <c r="BF292" s="198">
        <f t="shared" ref="BF292:BF297" si="25">IF(N292="snížená",J292,0)</f>
        <v>0</v>
      </c>
      <c r="BG292" s="198">
        <f t="shared" ref="BG292:BG297" si="26">IF(N292="zákl. přenesená",J292,0)</f>
        <v>0</v>
      </c>
      <c r="BH292" s="198">
        <f t="shared" ref="BH292:BH297" si="27">IF(N292="sníž. přenesená",J292,0)</f>
        <v>0</v>
      </c>
      <c r="BI292" s="198">
        <f t="shared" ref="BI292:BI297" si="28">IF(N292="nulová",J292,0)</f>
        <v>0</v>
      </c>
      <c r="BJ292" s="16" t="s">
        <v>78</v>
      </c>
      <c r="BK292" s="198">
        <f t="shared" ref="BK292:BK297" si="29">ROUND(I292*H292,2)</f>
        <v>0</v>
      </c>
      <c r="BL292" s="16" t="s">
        <v>119</v>
      </c>
      <c r="BM292" s="197" t="s">
        <v>533</v>
      </c>
    </row>
    <row r="293" spans="1:65" s="2" customFormat="1" ht="37.9" customHeight="1">
      <c r="A293" s="33"/>
      <c r="B293" s="34"/>
      <c r="C293" s="185" t="s">
        <v>534</v>
      </c>
      <c r="D293" s="185" t="s">
        <v>115</v>
      </c>
      <c r="E293" s="186" t="s">
        <v>535</v>
      </c>
      <c r="F293" s="187" t="s">
        <v>536</v>
      </c>
      <c r="G293" s="188" t="s">
        <v>229</v>
      </c>
      <c r="H293" s="189">
        <v>819.625</v>
      </c>
      <c r="I293" s="190"/>
      <c r="J293" s="191">
        <f t="shared" si="20"/>
        <v>0</v>
      </c>
      <c r="K293" s="192"/>
      <c r="L293" s="38"/>
      <c r="M293" s="193" t="s">
        <v>1</v>
      </c>
      <c r="N293" s="194" t="s">
        <v>38</v>
      </c>
      <c r="O293" s="70"/>
      <c r="P293" s="195">
        <f t="shared" si="21"/>
        <v>0</v>
      </c>
      <c r="Q293" s="195">
        <v>0</v>
      </c>
      <c r="R293" s="195">
        <f t="shared" si="22"/>
        <v>0</v>
      </c>
      <c r="S293" s="195">
        <v>0</v>
      </c>
      <c r="T293" s="196">
        <f t="shared" si="23"/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97" t="s">
        <v>119</v>
      </c>
      <c r="AT293" s="197" t="s">
        <v>115</v>
      </c>
      <c r="AU293" s="197" t="s">
        <v>83</v>
      </c>
      <c r="AY293" s="16" t="s">
        <v>113</v>
      </c>
      <c r="BE293" s="198">
        <f t="shared" si="24"/>
        <v>0</v>
      </c>
      <c r="BF293" s="198">
        <f t="shared" si="25"/>
        <v>0</v>
      </c>
      <c r="BG293" s="198">
        <f t="shared" si="26"/>
        <v>0</v>
      </c>
      <c r="BH293" s="198">
        <f t="shared" si="27"/>
        <v>0</v>
      </c>
      <c r="BI293" s="198">
        <f t="shared" si="28"/>
        <v>0</v>
      </c>
      <c r="BJ293" s="16" t="s">
        <v>78</v>
      </c>
      <c r="BK293" s="198">
        <f t="shared" si="29"/>
        <v>0</v>
      </c>
      <c r="BL293" s="16" t="s">
        <v>119</v>
      </c>
      <c r="BM293" s="197" t="s">
        <v>537</v>
      </c>
    </row>
    <row r="294" spans="1:65" s="2" customFormat="1" ht="37.9" customHeight="1">
      <c r="A294" s="33"/>
      <c r="B294" s="34"/>
      <c r="C294" s="185" t="s">
        <v>538</v>
      </c>
      <c r="D294" s="185" t="s">
        <v>115</v>
      </c>
      <c r="E294" s="186" t="s">
        <v>539</v>
      </c>
      <c r="F294" s="187" t="s">
        <v>540</v>
      </c>
      <c r="G294" s="188" t="s">
        <v>229</v>
      </c>
      <c r="H294" s="189">
        <v>95</v>
      </c>
      <c r="I294" s="190"/>
      <c r="J294" s="191">
        <f t="shared" si="20"/>
        <v>0</v>
      </c>
      <c r="K294" s="192"/>
      <c r="L294" s="38"/>
      <c r="M294" s="193" t="s">
        <v>1</v>
      </c>
      <c r="N294" s="194" t="s">
        <v>38</v>
      </c>
      <c r="O294" s="70"/>
      <c r="P294" s="195">
        <f t="shared" si="21"/>
        <v>0</v>
      </c>
      <c r="Q294" s="195">
        <v>0</v>
      </c>
      <c r="R294" s="195">
        <f t="shared" si="22"/>
        <v>0</v>
      </c>
      <c r="S294" s="195">
        <v>0</v>
      </c>
      <c r="T294" s="196">
        <f t="shared" si="23"/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97" t="s">
        <v>119</v>
      </c>
      <c r="AT294" s="197" t="s">
        <v>115</v>
      </c>
      <c r="AU294" s="197" t="s">
        <v>83</v>
      </c>
      <c r="AY294" s="16" t="s">
        <v>113</v>
      </c>
      <c r="BE294" s="198">
        <f t="shared" si="24"/>
        <v>0</v>
      </c>
      <c r="BF294" s="198">
        <f t="shared" si="25"/>
        <v>0</v>
      </c>
      <c r="BG294" s="198">
        <f t="shared" si="26"/>
        <v>0</v>
      </c>
      <c r="BH294" s="198">
        <f t="shared" si="27"/>
        <v>0</v>
      </c>
      <c r="BI294" s="198">
        <f t="shared" si="28"/>
        <v>0</v>
      </c>
      <c r="BJ294" s="16" t="s">
        <v>78</v>
      </c>
      <c r="BK294" s="198">
        <f t="shared" si="29"/>
        <v>0</v>
      </c>
      <c r="BL294" s="16" t="s">
        <v>119</v>
      </c>
      <c r="BM294" s="197" t="s">
        <v>541</v>
      </c>
    </row>
    <row r="295" spans="1:65" s="2" customFormat="1" ht="44.25" customHeight="1">
      <c r="A295" s="33"/>
      <c r="B295" s="34"/>
      <c r="C295" s="185" t="s">
        <v>542</v>
      </c>
      <c r="D295" s="185" t="s">
        <v>115</v>
      </c>
      <c r="E295" s="186" t="s">
        <v>543</v>
      </c>
      <c r="F295" s="187" t="s">
        <v>544</v>
      </c>
      <c r="G295" s="188" t="s">
        <v>229</v>
      </c>
      <c r="H295" s="189">
        <v>523.51199999999994</v>
      </c>
      <c r="I295" s="190"/>
      <c r="J295" s="191">
        <f t="shared" si="20"/>
        <v>0</v>
      </c>
      <c r="K295" s="192"/>
      <c r="L295" s="38"/>
      <c r="M295" s="193" t="s">
        <v>1</v>
      </c>
      <c r="N295" s="194" t="s">
        <v>38</v>
      </c>
      <c r="O295" s="70"/>
      <c r="P295" s="195">
        <f t="shared" si="21"/>
        <v>0</v>
      </c>
      <c r="Q295" s="195">
        <v>0</v>
      </c>
      <c r="R295" s="195">
        <f t="shared" si="22"/>
        <v>0</v>
      </c>
      <c r="S295" s="195">
        <v>0</v>
      </c>
      <c r="T295" s="196">
        <f t="shared" si="23"/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97" t="s">
        <v>119</v>
      </c>
      <c r="AT295" s="197" t="s">
        <v>115</v>
      </c>
      <c r="AU295" s="197" t="s">
        <v>83</v>
      </c>
      <c r="AY295" s="16" t="s">
        <v>113</v>
      </c>
      <c r="BE295" s="198">
        <f t="shared" si="24"/>
        <v>0</v>
      </c>
      <c r="BF295" s="198">
        <f t="shared" si="25"/>
        <v>0</v>
      </c>
      <c r="BG295" s="198">
        <f t="shared" si="26"/>
        <v>0</v>
      </c>
      <c r="BH295" s="198">
        <f t="shared" si="27"/>
        <v>0</v>
      </c>
      <c r="BI295" s="198">
        <f t="shared" si="28"/>
        <v>0</v>
      </c>
      <c r="BJ295" s="16" t="s">
        <v>78</v>
      </c>
      <c r="BK295" s="198">
        <f t="shared" si="29"/>
        <v>0</v>
      </c>
      <c r="BL295" s="16" t="s">
        <v>119</v>
      </c>
      <c r="BM295" s="197" t="s">
        <v>545</v>
      </c>
    </row>
    <row r="296" spans="1:65" s="2" customFormat="1" ht="44.25" customHeight="1">
      <c r="A296" s="33"/>
      <c r="B296" s="34"/>
      <c r="C296" s="185" t="s">
        <v>546</v>
      </c>
      <c r="D296" s="185" t="s">
        <v>115</v>
      </c>
      <c r="E296" s="186" t="s">
        <v>547</v>
      </c>
      <c r="F296" s="187" t="s">
        <v>548</v>
      </c>
      <c r="G296" s="188" t="s">
        <v>229</v>
      </c>
      <c r="H296" s="189">
        <v>1176.174</v>
      </c>
      <c r="I296" s="190"/>
      <c r="J296" s="191">
        <f t="shared" si="20"/>
        <v>0</v>
      </c>
      <c r="K296" s="192"/>
      <c r="L296" s="38"/>
      <c r="M296" s="193" t="s">
        <v>1</v>
      </c>
      <c r="N296" s="194" t="s">
        <v>38</v>
      </c>
      <c r="O296" s="70"/>
      <c r="P296" s="195">
        <f t="shared" si="21"/>
        <v>0</v>
      </c>
      <c r="Q296" s="195">
        <v>0</v>
      </c>
      <c r="R296" s="195">
        <f t="shared" si="22"/>
        <v>0</v>
      </c>
      <c r="S296" s="195">
        <v>0</v>
      </c>
      <c r="T296" s="196">
        <f t="shared" si="23"/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97" t="s">
        <v>119</v>
      </c>
      <c r="AT296" s="197" t="s">
        <v>115</v>
      </c>
      <c r="AU296" s="197" t="s">
        <v>83</v>
      </c>
      <c r="AY296" s="16" t="s">
        <v>113</v>
      </c>
      <c r="BE296" s="198">
        <f t="shared" si="24"/>
        <v>0</v>
      </c>
      <c r="BF296" s="198">
        <f t="shared" si="25"/>
        <v>0</v>
      </c>
      <c r="BG296" s="198">
        <f t="shared" si="26"/>
        <v>0</v>
      </c>
      <c r="BH296" s="198">
        <f t="shared" si="27"/>
        <v>0</v>
      </c>
      <c r="BI296" s="198">
        <f t="shared" si="28"/>
        <v>0</v>
      </c>
      <c r="BJ296" s="16" t="s">
        <v>78</v>
      </c>
      <c r="BK296" s="198">
        <f t="shared" si="29"/>
        <v>0</v>
      </c>
      <c r="BL296" s="16" t="s">
        <v>119</v>
      </c>
      <c r="BM296" s="197" t="s">
        <v>549</v>
      </c>
    </row>
    <row r="297" spans="1:65" s="2" customFormat="1" ht="37.9" customHeight="1">
      <c r="A297" s="33"/>
      <c r="B297" s="34"/>
      <c r="C297" s="185" t="s">
        <v>550</v>
      </c>
      <c r="D297" s="185" t="s">
        <v>115</v>
      </c>
      <c r="E297" s="186" t="s">
        <v>551</v>
      </c>
      <c r="F297" s="187" t="s">
        <v>552</v>
      </c>
      <c r="G297" s="188" t="s">
        <v>229</v>
      </c>
      <c r="H297" s="189">
        <v>3.7930000000000001</v>
      </c>
      <c r="I297" s="190"/>
      <c r="J297" s="191">
        <f t="shared" si="20"/>
        <v>0</v>
      </c>
      <c r="K297" s="192"/>
      <c r="L297" s="38"/>
      <c r="M297" s="193" t="s">
        <v>1</v>
      </c>
      <c r="N297" s="194" t="s">
        <v>38</v>
      </c>
      <c r="O297" s="70"/>
      <c r="P297" s="195">
        <f t="shared" si="21"/>
        <v>0</v>
      </c>
      <c r="Q297" s="195">
        <v>0</v>
      </c>
      <c r="R297" s="195">
        <f t="shared" si="22"/>
        <v>0</v>
      </c>
      <c r="S297" s="195">
        <v>0</v>
      </c>
      <c r="T297" s="196">
        <f t="shared" si="23"/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97" t="s">
        <v>119</v>
      </c>
      <c r="AT297" s="197" t="s">
        <v>115</v>
      </c>
      <c r="AU297" s="197" t="s">
        <v>83</v>
      </c>
      <c r="AY297" s="16" t="s">
        <v>113</v>
      </c>
      <c r="BE297" s="198">
        <f t="shared" si="24"/>
        <v>0</v>
      </c>
      <c r="BF297" s="198">
        <f t="shared" si="25"/>
        <v>0</v>
      </c>
      <c r="BG297" s="198">
        <f t="shared" si="26"/>
        <v>0</v>
      </c>
      <c r="BH297" s="198">
        <f t="shared" si="27"/>
        <v>0</v>
      </c>
      <c r="BI297" s="198">
        <f t="shared" si="28"/>
        <v>0</v>
      </c>
      <c r="BJ297" s="16" t="s">
        <v>78</v>
      </c>
      <c r="BK297" s="198">
        <f t="shared" si="29"/>
        <v>0</v>
      </c>
      <c r="BL297" s="16" t="s">
        <v>119</v>
      </c>
      <c r="BM297" s="197" t="s">
        <v>553</v>
      </c>
    </row>
    <row r="298" spans="1:65" s="12" customFormat="1" ht="22.9" customHeight="1">
      <c r="B298" s="169"/>
      <c r="C298" s="170"/>
      <c r="D298" s="171" t="s">
        <v>72</v>
      </c>
      <c r="E298" s="183" t="s">
        <v>554</v>
      </c>
      <c r="F298" s="183" t="s">
        <v>555</v>
      </c>
      <c r="G298" s="170"/>
      <c r="H298" s="170"/>
      <c r="I298" s="173"/>
      <c r="J298" s="184">
        <f>BK298</f>
        <v>0</v>
      </c>
      <c r="K298" s="170"/>
      <c r="L298" s="175"/>
      <c r="M298" s="176"/>
      <c r="N298" s="177"/>
      <c r="O298" s="177"/>
      <c r="P298" s="178">
        <f>P299</f>
        <v>0</v>
      </c>
      <c r="Q298" s="177"/>
      <c r="R298" s="178">
        <f>R299</f>
        <v>0</v>
      </c>
      <c r="S298" s="177"/>
      <c r="T298" s="179">
        <f>T299</f>
        <v>0</v>
      </c>
      <c r="AR298" s="180" t="s">
        <v>78</v>
      </c>
      <c r="AT298" s="181" t="s">
        <v>72</v>
      </c>
      <c r="AU298" s="181" t="s">
        <v>78</v>
      </c>
      <c r="AY298" s="180" t="s">
        <v>113</v>
      </c>
      <c r="BK298" s="182">
        <f>BK299</f>
        <v>0</v>
      </c>
    </row>
    <row r="299" spans="1:65" s="2" customFormat="1" ht="33" customHeight="1">
      <c r="A299" s="33"/>
      <c r="B299" s="34"/>
      <c r="C299" s="185" t="s">
        <v>556</v>
      </c>
      <c r="D299" s="185" t="s">
        <v>115</v>
      </c>
      <c r="E299" s="186" t="s">
        <v>557</v>
      </c>
      <c r="F299" s="187" t="s">
        <v>558</v>
      </c>
      <c r="G299" s="188" t="s">
        <v>229</v>
      </c>
      <c r="H299" s="189">
        <v>5130.8599999999997</v>
      </c>
      <c r="I299" s="190"/>
      <c r="J299" s="191">
        <f>ROUND(I299*H299,2)</f>
        <v>0</v>
      </c>
      <c r="K299" s="192"/>
      <c r="L299" s="38"/>
      <c r="M299" s="233" t="s">
        <v>1</v>
      </c>
      <c r="N299" s="234" t="s">
        <v>38</v>
      </c>
      <c r="O299" s="235"/>
      <c r="P299" s="236">
        <f>O299*H299</f>
        <v>0</v>
      </c>
      <c r="Q299" s="236">
        <v>0</v>
      </c>
      <c r="R299" s="236">
        <f>Q299*H299</f>
        <v>0</v>
      </c>
      <c r="S299" s="236">
        <v>0</v>
      </c>
      <c r="T299" s="237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97" t="s">
        <v>119</v>
      </c>
      <c r="AT299" s="197" t="s">
        <v>115</v>
      </c>
      <c r="AU299" s="197" t="s">
        <v>83</v>
      </c>
      <c r="AY299" s="16" t="s">
        <v>113</v>
      </c>
      <c r="BE299" s="198">
        <f>IF(N299="základní",J299,0)</f>
        <v>0</v>
      </c>
      <c r="BF299" s="198">
        <f>IF(N299="snížená",J299,0)</f>
        <v>0</v>
      </c>
      <c r="BG299" s="198">
        <f>IF(N299="zákl. přenesená",J299,0)</f>
        <v>0</v>
      </c>
      <c r="BH299" s="198">
        <f>IF(N299="sníž. přenesená",J299,0)</f>
        <v>0</v>
      </c>
      <c r="BI299" s="198">
        <f>IF(N299="nulová",J299,0)</f>
        <v>0</v>
      </c>
      <c r="BJ299" s="16" t="s">
        <v>78</v>
      </c>
      <c r="BK299" s="198">
        <f>ROUND(I299*H299,2)</f>
        <v>0</v>
      </c>
      <c r="BL299" s="16" t="s">
        <v>119</v>
      </c>
      <c r="BM299" s="197" t="s">
        <v>559</v>
      </c>
    </row>
    <row r="300" spans="1:65" s="2" customFormat="1" ht="6.95" customHeight="1">
      <c r="A300" s="33"/>
      <c r="B300" s="53"/>
      <c r="C300" s="54"/>
      <c r="D300" s="54"/>
      <c r="E300" s="54"/>
      <c r="F300" s="54"/>
      <c r="G300" s="54"/>
      <c r="H300" s="54"/>
      <c r="I300" s="54"/>
      <c r="J300" s="54"/>
      <c r="K300" s="54"/>
      <c r="L300" s="38"/>
      <c r="M300" s="33"/>
      <c r="O300" s="33"/>
      <c r="P300" s="33"/>
      <c r="Q300" s="33"/>
      <c r="R300" s="33"/>
      <c r="S300" s="33"/>
      <c r="T300" s="33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</row>
  </sheetData>
  <sheetProtection algorithmName="SHA-512" hashValue="aaRi1RORQdJ+mRkXNjiinUmfRVmw/e5UxW0IPDSPUwL0JQ/YggT9LJkwwqq7PGgpUMAEhP3LUZuw2/8sASCE1A==" saltValue="glnPCnbaAkf6bbRvergCS3N0v1JfRLltCGnO8RPhQvnDFO1sbFhujPQ3uwn7Y0e/cC99BfhxPYZm+Fd+udEH1g==" spinCount="100000" sheet="1" objects="1" scenarios="1" formatColumns="0" formatRows="0" autoFilter="0"/>
  <autoFilter ref="C119:K299"/>
  <mergeCells count="6">
    <mergeCell ref="L2:V2"/>
    <mergeCell ref="E7:H7"/>
    <mergeCell ref="E16:H16"/>
    <mergeCell ref="E25:H25"/>
    <mergeCell ref="E85:H85"/>
    <mergeCell ref="E112:H11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6" t="s">
        <v>82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9"/>
      <c r="AT3" s="16" t="s">
        <v>83</v>
      </c>
    </row>
    <row r="4" spans="1:46" s="1" customFormat="1" ht="24.95" customHeight="1">
      <c r="B4" s="19"/>
      <c r="D4" s="108" t="s">
        <v>84</v>
      </c>
      <c r="L4" s="19"/>
      <c r="M4" s="109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0" t="s">
        <v>16</v>
      </c>
      <c r="L6" s="19"/>
    </row>
    <row r="7" spans="1:46" s="1" customFormat="1" ht="16.5" customHeight="1">
      <c r="B7" s="19"/>
      <c r="E7" s="285" t="str">
        <f>'Rekapitulace stavby'!K6</f>
        <v>Kounicova - předjízdné pruhy</v>
      </c>
      <c r="F7" s="286"/>
      <c r="G7" s="286"/>
      <c r="H7" s="286"/>
      <c r="L7" s="19"/>
    </row>
    <row r="8" spans="1:46" s="2" customFormat="1" ht="12" customHeight="1">
      <c r="A8" s="33"/>
      <c r="B8" s="38"/>
      <c r="C8" s="33"/>
      <c r="D8" s="110" t="s">
        <v>560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79" t="s">
        <v>561</v>
      </c>
      <c r="F9" s="280"/>
      <c r="G9" s="280"/>
      <c r="H9" s="280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0" t="s">
        <v>18</v>
      </c>
      <c r="E11" s="33"/>
      <c r="F11" s="111" t="s">
        <v>1</v>
      </c>
      <c r="G11" s="33"/>
      <c r="H11" s="33"/>
      <c r="I11" s="110" t="s">
        <v>19</v>
      </c>
      <c r="J11" s="111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0" t="s">
        <v>20</v>
      </c>
      <c r="E12" s="33"/>
      <c r="F12" s="111" t="s">
        <v>21</v>
      </c>
      <c r="G12" s="33"/>
      <c r="H12" s="33"/>
      <c r="I12" s="110" t="s">
        <v>22</v>
      </c>
      <c r="J12" s="112" t="str">
        <f>'Rekapitulace stavby'!AN8</f>
        <v>4. 10. 2024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0" t="s">
        <v>24</v>
      </c>
      <c r="E14" s="33"/>
      <c r="F14" s="33"/>
      <c r="G14" s="33"/>
      <c r="H14" s="33"/>
      <c r="I14" s="110" t="s">
        <v>25</v>
      </c>
      <c r="J14" s="111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1" t="str">
        <f>IF('Rekapitulace stavby'!E11="","",'Rekapitulace stavby'!E11)</f>
        <v xml:space="preserve"> </v>
      </c>
      <c r="F15" s="33"/>
      <c r="G15" s="33"/>
      <c r="H15" s="33"/>
      <c r="I15" s="110" t="s">
        <v>26</v>
      </c>
      <c r="J15" s="111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0" t="s">
        <v>27</v>
      </c>
      <c r="E17" s="33"/>
      <c r="F17" s="33"/>
      <c r="G17" s="33"/>
      <c r="H17" s="33"/>
      <c r="I17" s="110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1" t="str">
        <f>'Rekapitulace stavby'!E14</f>
        <v>Vyplň údaj</v>
      </c>
      <c r="F18" s="282"/>
      <c r="G18" s="282"/>
      <c r="H18" s="282"/>
      <c r="I18" s="110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0" t="s">
        <v>29</v>
      </c>
      <c r="E20" s="33"/>
      <c r="F20" s="33"/>
      <c r="G20" s="33"/>
      <c r="H20" s="33"/>
      <c r="I20" s="110" t="s">
        <v>25</v>
      </c>
      <c r="J20" s="111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1" t="str">
        <f>IF('Rekapitulace stavby'!E17="","",'Rekapitulace stavby'!E17)</f>
        <v xml:space="preserve"> </v>
      </c>
      <c r="F21" s="33"/>
      <c r="G21" s="33"/>
      <c r="H21" s="33"/>
      <c r="I21" s="110" t="s">
        <v>26</v>
      </c>
      <c r="J21" s="111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0" t="s">
        <v>31</v>
      </c>
      <c r="E23" s="33"/>
      <c r="F23" s="33"/>
      <c r="G23" s="33"/>
      <c r="H23" s="33"/>
      <c r="I23" s="110" t="s">
        <v>25</v>
      </c>
      <c r="J23" s="111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1" t="str">
        <f>IF('Rekapitulace stavby'!E20="","",'Rekapitulace stavby'!E20)</f>
        <v xml:space="preserve"> </v>
      </c>
      <c r="F24" s="33"/>
      <c r="G24" s="33"/>
      <c r="H24" s="33"/>
      <c r="I24" s="110" t="s">
        <v>26</v>
      </c>
      <c r="J24" s="111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0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3"/>
      <c r="B27" s="114"/>
      <c r="C27" s="113"/>
      <c r="D27" s="113"/>
      <c r="E27" s="283" t="s">
        <v>1</v>
      </c>
      <c r="F27" s="283"/>
      <c r="G27" s="283"/>
      <c r="H27" s="283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6"/>
      <c r="E29" s="116"/>
      <c r="F29" s="116"/>
      <c r="G29" s="116"/>
      <c r="H29" s="116"/>
      <c r="I29" s="116"/>
      <c r="J29" s="116"/>
      <c r="K29" s="116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7" t="s">
        <v>33</v>
      </c>
      <c r="E30" s="33"/>
      <c r="F30" s="33"/>
      <c r="G30" s="33"/>
      <c r="H30" s="33"/>
      <c r="I30" s="33"/>
      <c r="J30" s="118">
        <f>ROUND(J118,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6"/>
      <c r="E31" s="116"/>
      <c r="F31" s="116"/>
      <c r="G31" s="116"/>
      <c r="H31" s="116"/>
      <c r="I31" s="116"/>
      <c r="J31" s="116"/>
      <c r="K31" s="116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9" t="s">
        <v>35</v>
      </c>
      <c r="G32" s="33"/>
      <c r="H32" s="33"/>
      <c r="I32" s="119" t="s">
        <v>34</v>
      </c>
      <c r="J32" s="119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0" t="s">
        <v>37</v>
      </c>
      <c r="E33" s="110" t="s">
        <v>38</v>
      </c>
      <c r="F33" s="121">
        <f>ROUND((SUM(BE118:BE129)),  2)</f>
        <v>0</v>
      </c>
      <c r="G33" s="33"/>
      <c r="H33" s="33"/>
      <c r="I33" s="122">
        <v>0.21</v>
      </c>
      <c r="J33" s="121">
        <f>ROUND(((SUM(BE118:BE129))*I33),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0" t="s">
        <v>39</v>
      </c>
      <c r="F34" s="121">
        <f>ROUND((SUM(BF118:BF129)),  2)</f>
        <v>0</v>
      </c>
      <c r="G34" s="33"/>
      <c r="H34" s="33"/>
      <c r="I34" s="122">
        <v>0.12</v>
      </c>
      <c r="J34" s="121">
        <f>ROUND(((SUM(BF118:BF129))*I34),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0" t="s">
        <v>40</v>
      </c>
      <c r="F35" s="121">
        <f>ROUND((SUM(BG118:BG129)),  2)</f>
        <v>0</v>
      </c>
      <c r="G35" s="33"/>
      <c r="H35" s="33"/>
      <c r="I35" s="122">
        <v>0.21</v>
      </c>
      <c r="J35" s="121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0" t="s">
        <v>41</v>
      </c>
      <c r="F36" s="121">
        <f>ROUND((SUM(BH118:BH129)),  2)</f>
        <v>0</v>
      </c>
      <c r="G36" s="33"/>
      <c r="H36" s="33"/>
      <c r="I36" s="122">
        <v>0.12</v>
      </c>
      <c r="J36" s="121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0" t="s">
        <v>42</v>
      </c>
      <c r="F37" s="121">
        <f>ROUND((SUM(BI118:BI129)),  2)</f>
        <v>0</v>
      </c>
      <c r="G37" s="33"/>
      <c r="H37" s="33"/>
      <c r="I37" s="122">
        <v>0</v>
      </c>
      <c r="J37" s="121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3"/>
      <c r="D39" s="124" t="s">
        <v>43</v>
      </c>
      <c r="E39" s="125"/>
      <c r="F39" s="125"/>
      <c r="G39" s="126" t="s">
        <v>44</v>
      </c>
      <c r="H39" s="127" t="s">
        <v>45</v>
      </c>
      <c r="I39" s="125"/>
      <c r="J39" s="128">
        <f>SUM(J30:J37)</f>
        <v>0</v>
      </c>
      <c r="K39" s="129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0" t="s">
        <v>46</v>
      </c>
      <c r="E50" s="131"/>
      <c r="F50" s="131"/>
      <c r="G50" s="130" t="s">
        <v>47</v>
      </c>
      <c r="H50" s="131"/>
      <c r="I50" s="131"/>
      <c r="J50" s="131"/>
      <c r="K50" s="131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2" t="s">
        <v>48</v>
      </c>
      <c r="E61" s="133"/>
      <c r="F61" s="134" t="s">
        <v>49</v>
      </c>
      <c r="G61" s="132" t="s">
        <v>48</v>
      </c>
      <c r="H61" s="133"/>
      <c r="I61" s="133"/>
      <c r="J61" s="135" t="s">
        <v>49</v>
      </c>
      <c r="K61" s="13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0" t="s">
        <v>50</v>
      </c>
      <c r="E65" s="136"/>
      <c r="F65" s="136"/>
      <c r="G65" s="130" t="s">
        <v>51</v>
      </c>
      <c r="H65" s="136"/>
      <c r="I65" s="136"/>
      <c r="J65" s="136"/>
      <c r="K65" s="136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2" t="s">
        <v>48</v>
      </c>
      <c r="E76" s="133"/>
      <c r="F76" s="134" t="s">
        <v>49</v>
      </c>
      <c r="G76" s="132" t="s">
        <v>48</v>
      </c>
      <c r="H76" s="133"/>
      <c r="I76" s="133"/>
      <c r="J76" s="135" t="s">
        <v>49</v>
      </c>
      <c r="K76" s="13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85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7" t="str">
        <f>E7</f>
        <v>Kounicova - předjízdné pruhy</v>
      </c>
      <c r="F85" s="288"/>
      <c r="G85" s="288"/>
      <c r="H85" s="28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560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7" t="str">
        <f>E9</f>
        <v>VRN - Vedlejší rozpočtové náklady</v>
      </c>
      <c r="F87" s="284"/>
      <c r="G87" s="284"/>
      <c r="H87" s="284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4. 10. 2024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1" t="s">
        <v>86</v>
      </c>
      <c r="D94" s="142"/>
      <c r="E94" s="142"/>
      <c r="F94" s="142"/>
      <c r="G94" s="142"/>
      <c r="H94" s="142"/>
      <c r="I94" s="142"/>
      <c r="J94" s="143" t="s">
        <v>87</v>
      </c>
      <c r="K94" s="142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4" t="s">
        <v>88</v>
      </c>
      <c r="D96" s="35"/>
      <c r="E96" s="35"/>
      <c r="F96" s="35"/>
      <c r="G96" s="35"/>
      <c r="H96" s="35"/>
      <c r="I96" s="35"/>
      <c r="J96" s="83">
        <f>J118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89</v>
      </c>
    </row>
    <row r="97" spans="1:31" s="9" customFormat="1" ht="24.95" customHeight="1">
      <c r="B97" s="145"/>
      <c r="C97" s="146"/>
      <c r="D97" s="147" t="s">
        <v>90</v>
      </c>
      <c r="E97" s="148"/>
      <c r="F97" s="148"/>
      <c r="G97" s="148"/>
      <c r="H97" s="148"/>
      <c r="I97" s="148"/>
      <c r="J97" s="149">
        <f>J119</f>
        <v>0</v>
      </c>
      <c r="K97" s="146"/>
      <c r="L97" s="150"/>
    </row>
    <row r="98" spans="1:31" s="10" customFormat="1" ht="19.899999999999999" customHeight="1">
      <c r="B98" s="151"/>
      <c r="C98" s="152"/>
      <c r="D98" s="153" t="s">
        <v>91</v>
      </c>
      <c r="E98" s="154"/>
      <c r="F98" s="154"/>
      <c r="G98" s="154"/>
      <c r="H98" s="154"/>
      <c r="I98" s="154"/>
      <c r="J98" s="155">
        <f>J120</f>
        <v>0</v>
      </c>
      <c r="K98" s="152"/>
      <c r="L98" s="156"/>
    </row>
    <row r="99" spans="1:31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98</v>
      </c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5"/>
      <c r="D108" s="35"/>
      <c r="E108" s="287" t="str">
        <f>E7</f>
        <v>Kounicova - předjízdné pruhy</v>
      </c>
      <c r="F108" s="288"/>
      <c r="G108" s="288"/>
      <c r="H108" s="288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560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57" t="str">
        <f>E9</f>
        <v>VRN - Vedlejší rozpočtové náklady</v>
      </c>
      <c r="F110" s="284"/>
      <c r="G110" s="284"/>
      <c r="H110" s="284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5"/>
      <c r="E112" s="35"/>
      <c r="F112" s="26" t="str">
        <f>F12</f>
        <v xml:space="preserve"> </v>
      </c>
      <c r="G112" s="35"/>
      <c r="H112" s="35"/>
      <c r="I112" s="28" t="s">
        <v>22</v>
      </c>
      <c r="J112" s="65" t="str">
        <f>IF(J12="","",J12)</f>
        <v>4. 10. 2024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24</v>
      </c>
      <c r="D114" s="35"/>
      <c r="E114" s="35"/>
      <c r="F114" s="26" t="str">
        <f>E15</f>
        <v xml:space="preserve"> </v>
      </c>
      <c r="G114" s="35"/>
      <c r="H114" s="35"/>
      <c r="I114" s="28" t="s">
        <v>29</v>
      </c>
      <c r="J114" s="31" t="str">
        <f>E21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27</v>
      </c>
      <c r="D115" s="35"/>
      <c r="E115" s="35"/>
      <c r="F115" s="26" t="str">
        <f>IF(E18="","",E18)</f>
        <v>Vyplň údaj</v>
      </c>
      <c r="G115" s="35"/>
      <c r="H115" s="35"/>
      <c r="I115" s="28" t="s">
        <v>31</v>
      </c>
      <c r="J115" s="31" t="str">
        <f>E24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57"/>
      <c r="B117" s="158"/>
      <c r="C117" s="159" t="s">
        <v>99</v>
      </c>
      <c r="D117" s="160" t="s">
        <v>58</v>
      </c>
      <c r="E117" s="160" t="s">
        <v>54</v>
      </c>
      <c r="F117" s="160" t="s">
        <v>55</v>
      </c>
      <c r="G117" s="160" t="s">
        <v>100</v>
      </c>
      <c r="H117" s="160" t="s">
        <v>101</v>
      </c>
      <c r="I117" s="160" t="s">
        <v>102</v>
      </c>
      <c r="J117" s="161" t="s">
        <v>87</v>
      </c>
      <c r="K117" s="162" t="s">
        <v>103</v>
      </c>
      <c r="L117" s="163"/>
      <c r="M117" s="74" t="s">
        <v>1</v>
      </c>
      <c r="N117" s="75" t="s">
        <v>37</v>
      </c>
      <c r="O117" s="75" t="s">
        <v>104</v>
      </c>
      <c r="P117" s="75" t="s">
        <v>105</v>
      </c>
      <c r="Q117" s="75" t="s">
        <v>106</v>
      </c>
      <c r="R117" s="75" t="s">
        <v>107</v>
      </c>
      <c r="S117" s="75" t="s">
        <v>108</v>
      </c>
      <c r="T117" s="76" t="s">
        <v>109</v>
      </c>
      <c r="U117" s="157"/>
      <c r="V117" s="157"/>
      <c r="W117" s="157"/>
      <c r="X117" s="157"/>
      <c r="Y117" s="157"/>
      <c r="Z117" s="157"/>
      <c r="AA117" s="157"/>
      <c r="AB117" s="157"/>
      <c r="AC117" s="157"/>
      <c r="AD117" s="157"/>
      <c r="AE117" s="157"/>
    </row>
    <row r="118" spans="1:65" s="2" customFormat="1" ht="22.9" customHeight="1">
      <c r="A118" s="33"/>
      <c r="B118" s="34"/>
      <c r="C118" s="81" t="s">
        <v>110</v>
      </c>
      <c r="D118" s="35"/>
      <c r="E118" s="35"/>
      <c r="F118" s="35"/>
      <c r="G118" s="35"/>
      <c r="H118" s="35"/>
      <c r="I118" s="35"/>
      <c r="J118" s="164">
        <f>BK118</f>
        <v>0</v>
      </c>
      <c r="K118" s="35"/>
      <c r="L118" s="38"/>
      <c r="M118" s="77"/>
      <c r="N118" s="165"/>
      <c r="O118" s="78"/>
      <c r="P118" s="166">
        <f>P119</f>
        <v>0</v>
      </c>
      <c r="Q118" s="78"/>
      <c r="R118" s="166">
        <f>R119</f>
        <v>0</v>
      </c>
      <c r="S118" s="78"/>
      <c r="T118" s="167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72</v>
      </c>
      <c r="AU118" s="16" t="s">
        <v>89</v>
      </c>
      <c r="BK118" s="168">
        <f>BK119</f>
        <v>0</v>
      </c>
    </row>
    <row r="119" spans="1:65" s="12" customFormat="1" ht="25.9" customHeight="1">
      <c r="B119" s="169"/>
      <c r="C119" s="170"/>
      <c r="D119" s="171" t="s">
        <v>72</v>
      </c>
      <c r="E119" s="172" t="s">
        <v>111</v>
      </c>
      <c r="F119" s="172" t="s">
        <v>112</v>
      </c>
      <c r="G119" s="170"/>
      <c r="H119" s="170"/>
      <c r="I119" s="173"/>
      <c r="J119" s="174">
        <f>BK119</f>
        <v>0</v>
      </c>
      <c r="K119" s="170"/>
      <c r="L119" s="175"/>
      <c r="M119" s="176"/>
      <c r="N119" s="177"/>
      <c r="O119" s="177"/>
      <c r="P119" s="178">
        <f>P120</f>
        <v>0</v>
      </c>
      <c r="Q119" s="177"/>
      <c r="R119" s="178">
        <f>R120</f>
        <v>0</v>
      </c>
      <c r="S119" s="177"/>
      <c r="T119" s="179">
        <f>T120</f>
        <v>0</v>
      </c>
      <c r="AR119" s="180" t="s">
        <v>78</v>
      </c>
      <c r="AT119" s="181" t="s">
        <v>72</v>
      </c>
      <c r="AU119" s="181" t="s">
        <v>73</v>
      </c>
      <c r="AY119" s="180" t="s">
        <v>113</v>
      </c>
      <c r="BK119" s="182">
        <f>BK120</f>
        <v>0</v>
      </c>
    </row>
    <row r="120" spans="1:65" s="12" customFormat="1" ht="22.9" customHeight="1">
      <c r="B120" s="169"/>
      <c r="C120" s="170"/>
      <c r="D120" s="171" t="s">
        <v>72</v>
      </c>
      <c r="E120" s="183" t="s">
        <v>78</v>
      </c>
      <c r="F120" s="183" t="s">
        <v>114</v>
      </c>
      <c r="G120" s="170"/>
      <c r="H120" s="170"/>
      <c r="I120" s="173"/>
      <c r="J120" s="184">
        <f>BK120</f>
        <v>0</v>
      </c>
      <c r="K120" s="170"/>
      <c r="L120" s="175"/>
      <c r="M120" s="176"/>
      <c r="N120" s="177"/>
      <c r="O120" s="177"/>
      <c r="P120" s="178">
        <f>SUM(P121:P129)</f>
        <v>0</v>
      </c>
      <c r="Q120" s="177"/>
      <c r="R120" s="178">
        <f>SUM(R121:R129)</f>
        <v>0</v>
      </c>
      <c r="S120" s="177"/>
      <c r="T120" s="179">
        <f>SUM(T121:T129)</f>
        <v>0</v>
      </c>
      <c r="AR120" s="180" t="s">
        <v>78</v>
      </c>
      <c r="AT120" s="181" t="s">
        <v>72</v>
      </c>
      <c r="AU120" s="181" t="s">
        <v>78</v>
      </c>
      <c r="AY120" s="180" t="s">
        <v>113</v>
      </c>
      <c r="BK120" s="182">
        <f>SUM(BK121:BK129)</f>
        <v>0</v>
      </c>
    </row>
    <row r="121" spans="1:65" s="2" customFormat="1" ht="16.5" customHeight="1">
      <c r="A121" s="33"/>
      <c r="B121" s="34"/>
      <c r="C121" s="185" t="s">
        <v>78</v>
      </c>
      <c r="D121" s="185" t="s">
        <v>115</v>
      </c>
      <c r="E121" s="186" t="s">
        <v>78</v>
      </c>
      <c r="F121" s="187" t="s">
        <v>562</v>
      </c>
      <c r="G121" s="188" t="s">
        <v>563</v>
      </c>
      <c r="H121" s="189">
        <v>37</v>
      </c>
      <c r="I121" s="190"/>
      <c r="J121" s="191">
        <f t="shared" ref="J121:J129" si="0">ROUND(I121*H121,2)</f>
        <v>0</v>
      </c>
      <c r="K121" s="192"/>
      <c r="L121" s="38"/>
      <c r="M121" s="193" t="s">
        <v>1</v>
      </c>
      <c r="N121" s="194" t="s">
        <v>38</v>
      </c>
      <c r="O121" s="70"/>
      <c r="P121" s="195">
        <f t="shared" ref="P121:P129" si="1">O121*H121</f>
        <v>0</v>
      </c>
      <c r="Q121" s="195">
        <v>0</v>
      </c>
      <c r="R121" s="195">
        <f t="shared" ref="R121:R129" si="2">Q121*H121</f>
        <v>0</v>
      </c>
      <c r="S121" s="195">
        <v>0</v>
      </c>
      <c r="T121" s="196">
        <f t="shared" ref="T121:T129" si="3"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7" t="s">
        <v>119</v>
      </c>
      <c r="AT121" s="197" t="s">
        <v>115</v>
      </c>
      <c r="AU121" s="197" t="s">
        <v>83</v>
      </c>
      <c r="AY121" s="16" t="s">
        <v>113</v>
      </c>
      <c r="BE121" s="198">
        <f t="shared" ref="BE121:BE129" si="4">IF(N121="základní",J121,0)</f>
        <v>0</v>
      </c>
      <c r="BF121" s="198">
        <f t="shared" ref="BF121:BF129" si="5">IF(N121="snížená",J121,0)</f>
        <v>0</v>
      </c>
      <c r="BG121" s="198">
        <f t="shared" ref="BG121:BG129" si="6">IF(N121="zákl. přenesená",J121,0)</f>
        <v>0</v>
      </c>
      <c r="BH121" s="198">
        <f t="shared" ref="BH121:BH129" si="7">IF(N121="sníž. přenesená",J121,0)</f>
        <v>0</v>
      </c>
      <c r="BI121" s="198">
        <f t="shared" ref="BI121:BI129" si="8">IF(N121="nulová",J121,0)</f>
        <v>0</v>
      </c>
      <c r="BJ121" s="16" t="s">
        <v>78</v>
      </c>
      <c r="BK121" s="198">
        <f t="shared" ref="BK121:BK129" si="9">ROUND(I121*H121,2)</f>
        <v>0</v>
      </c>
      <c r="BL121" s="16" t="s">
        <v>119</v>
      </c>
      <c r="BM121" s="197" t="s">
        <v>564</v>
      </c>
    </row>
    <row r="122" spans="1:65" s="2" customFormat="1" ht="16.5" customHeight="1">
      <c r="A122" s="33"/>
      <c r="B122" s="34"/>
      <c r="C122" s="185" t="s">
        <v>83</v>
      </c>
      <c r="D122" s="185" t="s">
        <v>115</v>
      </c>
      <c r="E122" s="186" t="s">
        <v>83</v>
      </c>
      <c r="F122" s="187" t="s">
        <v>565</v>
      </c>
      <c r="G122" s="188" t="s">
        <v>145</v>
      </c>
      <c r="H122" s="189">
        <v>130.80000000000001</v>
      </c>
      <c r="I122" s="190"/>
      <c r="J122" s="191">
        <f t="shared" si="0"/>
        <v>0</v>
      </c>
      <c r="K122" s="192"/>
      <c r="L122" s="38"/>
      <c r="M122" s="193" t="s">
        <v>1</v>
      </c>
      <c r="N122" s="194" t="s">
        <v>38</v>
      </c>
      <c r="O122" s="70"/>
      <c r="P122" s="195">
        <f t="shared" si="1"/>
        <v>0</v>
      </c>
      <c r="Q122" s="195">
        <v>0</v>
      </c>
      <c r="R122" s="195">
        <f t="shared" si="2"/>
        <v>0</v>
      </c>
      <c r="S122" s="195">
        <v>0</v>
      </c>
      <c r="T122" s="196">
        <f t="shared" si="3"/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7" t="s">
        <v>119</v>
      </c>
      <c r="AT122" s="197" t="s">
        <v>115</v>
      </c>
      <c r="AU122" s="197" t="s">
        <v>83</v>
      </c>
      <c r="AY122" s="16" t="s">
        <v>113</v>
      </c>
      <c r="BE122" s="198">
        <f t="shared" si="4"/>
        <v>0</v>
      </c>
      <c r="BF122" s="198">
        <f t="shared" si="5"/>
        <v>0</v>
      </c>
      <c r="BG122" s="198">
        <f t="shared" si="6"/>
        <v>0</v>
      </c>
      <c r="BH122" s="198">
        <f t="shared" si="7"/>
        <v>0</v>
      </c>
      <c r="BI122" s="198">
        <f t="shared" si="8"/>
        <v>0</v>
      </c>
      <c r="BJ122" s="16" t="s">
        <v>78</v>
      </c>
      <c r="BK122" s="198">
        <f t="shared" si="9"/>
        <v>0</v>
      </c>
      <c r="BL122" s="16" t="s">
        <v>119</v>
      </c>
      <c r="BM122" s="197" t="s">
        <v>566</v>
      </c>
    </row>
    <row r="123" spans="1:65" s="2" customFormat="1" ht="16.5" customHeight="1">
      <c r="A123" s="33"/>
      <c r="B123" s="34"/>
      <c r="C123" s="185" t="s">
        <v>128</v>
      </c>
      <c r="D123" s="185" t="s">
        <v>115</v>
      </c>
      <c r="E123" s="186" t="s">
        <v>128</v>
      </c>
      <c r="F123" s="187" t="s">
        <v>567</v>
      </c>
      <c r="G123" s="188" t="s">
        <v>568</v>
      </c>
      <c r="H123" s="189">
        <v>1</v>
      </c>
      <c r="I123" s="190"/>
      <c r="J123" s="191">
        <f t="shared" si="0"/>
        <v>0</v>
      </c>
      <c r="K123" s="192"/>
      <c r="L123" s="38"/>
      <c r="M123" s="193" t="s">
        <v>1</v>
      </c>
      <c r="N123" s="194" t="s">
        <v>38</v>
      </c>
      <c r="O123" s="70"/>
      <c r="P123" s="195">
        <f t="shared" si="1"/>
        <v>0</v>
      </c>
      <c r="Q123" s="195">
        <v>0</v>
      </c>
      <c r="R123" s="195">
        <f t="shared" si="2"/>
        <v>0</v>
      </c>
      <c r="S123" s="195">
        <v>0</v>
      </c>
      <c r="T123" s="196">
        <f t="shared" si="3"/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7" t="s">
        <v>119</v>
      </c>
      <c r="AT123" s="197" t="s">
        <v>115</v>
      </c>
      <c r="AU123" s="197" t="s">
        <v>83</v>
      </c>
      <c r="AY123" s="16" t="s">
        <v>113</v>
      </c>
      <c r="BE123" s="198">
        <f t="shared" si="4"/>
        <v>0</v>
      </c>
      <c r="BF123" s="198">
        <f t="shared" si="5"/>
        <v>0</v>
      </c>
      <c r="BG123" s="198">
        <f t="shared" si="6"/>
        <v>0</v>
      </c>
      <c r="BH123" s="198">
        <f t="shared" si="7"/>
        <v>0</v>
      </c>
      <c r="BI123" s="198">
        <f t="shared" si="8"/>
        <v>0</v>
      </c>
      <c r="BJ123" s="16" t="s">
        <v>78</v>
      </c>
      <c r="BK123" s="198">
        <f t="shared" si="9"/>
        <v>0</v>
      </c>
      <c r="BL123" s="16" t="s">
        <v>119</v>
      </c>
      <c r="BM123" s="197" t="s">
        <v>569</v>
      </c>
    </row>
    <row r="124" spans="1:65" s="2" customFormat="1" ht="16.5" customHeight="1">
      <c r="A124" s="33"/>
      <c r="B124" s="34"/>
      <c r="C124" s="185" t="s">
        <v>119</v>
      </c>
      <c r="D124" s="185" t="s">
        <v>115</v>
      </c>
      <c r="E124" s="186" t="s">
        <v>137</v>
      </c>
      <c r="F124" s="187" t="s">
        <v>570</v>
      </c>
      <c r="G124" s="188" t="s">
        <v>568</v>
      </c>
      <c r="H124" s="189">
        <v>1</v>
      </c>
      <c r="I124" s="190"/>
      <c r="J124" s="191">
        <f t="shared" si="0"/>
        <v>0</v>
      </c>
      <c r="K124" s="192"/>
      <c r="L124" s="38"/>
      <c r="M124" s="193" t="s">
        <v>1</v>
      </c>
      <c r="N124" s="194" t="s">
        <v>38</v>
      </c>
      <c r="O124" s="70"/>
      <c r="P124" s="195">
        <f t="shared" si="1"/>
        <v>0</v>
      </c>
      <c r="Q124" s="195">
        <v>0</v>
      </c>
      <c r="R124" s="195">
        <f t="shared" si="2"/>
        <v>0</v>
      </c>
      <c r="S124" s="195">
        <v>0</v>
      </c>
      <c r="T124" s="196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7" t="s">
        <v>119</v>
      </c>
      <c r="AT124" s="197" t="s">
        <v>115</v>
      </c>
      <c r="AU124" s="197" t="s">
        <v>83</v>
      </c>
      <c r="AY124" s="16" t="s">
        <v>113</v>
      </c>
      <c r="BE124" s="198">
        <f t="shared" si="4"/>
        <v>0</v>
      </c>
      <c r="BF124" s="198">
        <f t="shared" si="5"/>
        <v>0</v>
      </c>
      <c r="BG124" s="198">
        <f t="shared" si="6"/>
        <v>0</v>
      </c>
      <c r="BH124" s="198">
        <f t="shared" si="7"/>
        <v>0</v>
      </c>
      <c r="BI124" s="198">
        <f t="shared" si="8"/>
        <v>0</v>
      </c>
      <c r="BJ124" s="16" t="s">
        <v>78</v>
      </c>
      <c r="BK124" s="198">
        <f t="shared" si="9"/>
        <v>0</v>
      </c>
      <c r="BL124" s="16" t="s">
        <v>119</v>
      </c>
      <c r="BM124" s="197" t="s">
        <v>571</v>
      </c>
    </row>
    <row r="125" spans="1:65" s="2" customFormat="1" ht="16.5" customHeight="1">
      <c r="A125" s="33"/>
      <c r="B125" s="34"/>
      <c r="C125" s="185" t="s">
        <v>137</v>
      </c>
      <c r="D125" s="185" t="s">
        <v>115</v>
      </c>
      <c r="E125" s="186" t="s">
        <v>142</v>
      </c>
      <c r="F125" s="187" t="s">
        <v>572</v>
      </c>
      <c r="G125" s="188" t="s">
        <v>568</v>
      </c>
      <c r="H125" s="189">
        <v>1</v>
      </c>
      <c r="I125" s="190"/>
      <c r="J125" s="191">
        <f t="shared" si="0"/>
        <v>0</v>
      </c>
      <c r="K125" s="192"/>
      <c r="L125" s="38"/>
      <c r="M125" s="193" t="s">
        <v>1</v>
      </c>
      <c r="N125" s="194" t="s">
        <v>38</v>
      </c>
      <c r="O125" s="70"/>
      <c r="P125" s="195">
        <f t="shared" si="1"/>
        <v>0</v>
      </c>
      <c r="Q125" s="195">
        <v>0</v>
      </c>
      <c r="R125" s="195">
        <f t="shared" si="2"/>
        <v>0</v>
      </c>
      <c r="S125" s="195">
        <v>0</v>
      </c>
      <c r="T125" s="196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7" t="s">
        <v>119</v>
      </c>
      <c r="AT125" s="197" t="s">
        <v>115</v>
      </c>
      <c r="AU125" s="197" t="s">
        <v>83</v>
      </c>
      <c r="AY125" s="16" t="s">
        <v>113</v>
      </c>
      <c r="BE125" s="198">
        <f t="shared" si="4"/>
        <v>0</v>
      </c>
      <c r="BF125" s="198">
        <f t="shared" si="5"/>
        <v>0</v>
      </c>
      <c r="BG125" s="198">
        <f t="shared" si="6"/>
        <v>0</v>
      </c>
      <c r="BH125" s="198">
        <f t="shared" si="7"/>
        <v>0</v>
      </c>
      <c r="BI125" s="198">
        <f t="shared" si="8"/>
        <v>0</v>
      </c>
      <c r="BJ125" s="16" t="s">
        <v>78</v>
      </c>
      <c r="BK125" s="198">
        <f t="shared" si="9"/>
        <v>0</v>
      </c>
      <c r="BL125" s="16" t="s">
        <v>119</v>
      </c>
      <c r="BM125" s="197" t="s">
        <v>573</v>
      </c>
    </row>
    <row r="126" spans="1:65" s="2" customFormat="1" ht="16.5" customHeight="1">
      <c r="A126" s="33"/>
      <c r="B126" s="34"/>
      <c r="C126" s="185" t="s">
        <v>142</v>
      </c>
      <c r="D126" s="185" t="s">
        <v>115</v>
      </c>
      <c r="E126" s="186" t="s">
        <v>148</v>
      </c>
      <c r="F126" s="187" t="s">
        <v>574</v>
      </c>
      <c r="G126" s="188" t="s">
        <v>568</v>
      </c>
      <c r="H126" s="189">
        <v>1</v>
      </c>
      <c r="I126" s="190"/>
      <c r="J126" s="191">
        <f t="shared" si="0"/>
        <v>0</v>
      </c>
      <c r="K126" s="192"/>
      <c r="L126" s="38"/>
      <c r="M126" s="193" t="s">
        <v>1</v>
      </c>
      <c r="N126" s="194" t="s">
        <v>38</v>
      </c>
      <c r="O126" s="70"/>
      <c r="P126" s="195">
        <f t="shared" si="1"/>
        <v>0</v>
      </c>
      <c r="Q126" s="195">
        <v>0</v>
      </c>
      <c r="R126" s="195">
        <f t="shared" si="2"/>
        <v>0</v>
      </c>
      <c r="S126" s="195">
        <v>0</v>
      </c>
      <c r="T126" s="196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7" t="s">
        <v>119</v>
      </c>
      <c r="AT126" s="197" t="s">
        <v>115</v>
      </c>
      <c r="AU126" s="197" t="s">
        <v>83</v>
      </c>
      <c r="AY126" s="16" t="s">
        <v>113</v>
      </c>
      <c r="BE126" s="198">
        <f t="shared" si="4"/>
        <v>0</v>
      </c>
      <c r="BF126" s="198">
        <f t="shared" si="5"/>
        <v>0</v>
      </c>
      <c r="BG126" s="198">
        <f t="shared" si="6"/>
        <v>0</v>
      </c>
      <c r="BH126" s="198">
        <f t="shared" si="7"/>
        <v>0</v>
      </c>
      <c r="BI126" s="198">
        <f t="shared" si="8"/>
        <v>0</v>
      </c>
      <c r="BJ126" s="16" t="s">
        <v>78</v>
      </c>
      <c r="BK126" s="198">
        <f t="shared" si="9"/>
        <v>0</v>
      </c>
      <c r="BL126" s="16" t="s">
        <v>119</v>
      </c>
      <c r="BM126" s="197" t="s">
        <v>575</v>
      </c>
    </row>
    <row r="127" spans="1:65" s="2" customFormat="1" ht="16.5" customHeight="1">
      <c r="A127" s="33"/>
      <c r="B127" s="34"/>
      <c r="C127" s="185" t="s">
        <v>148</v>
      </c>
      <c r="D127" s="185" t="s">
        <v>115</v>
      </c>
      <c r="E127" s="186" t="s">
        <v>156</v>
      </c>
      <c r="F127" s="187" t="s">
        <v>576</v>
      </c>
      <c r="G127" s="188" t="s">
        <v>568</v>
      </c>
      <c r="H127" s="189">
        <v>1</v>
      </c>
      <c r="I127" s="190"/>
      <c r="J127" s="191">
        <f t="shared" si="0"/>
        <v>0</v>
      </c>
      <c r="K127" s="192"/>
      <c r="L127" s="38"/>
      <c r="M127" s="193" t="s">
        <v>1</v>
      </c>
      <c r="N127" s="194" t="s">
        <v>38</v>
      </c>
      <c r="O127" s="70"/>
      <c r="P127" s="195">
        <f t="shared" si="1"/>
        <v>0</v>
      </c>
      <c r="Q127" s="195">
        <v>0</v>
      </c>
      <c r="R127" s="195">
        <f t="shared" si="2"/>
        <v>0</v>
      </c>
      <c r="S127" s="195">
        <v>0</v>
      </c>
      <c r="T127" s="196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7" t="s">
        <v>119</v>
      </c>
      <c r="AT127" s="197" t="s">
        <v>115</v>
      </c>
      <c r="AU127" s="197" t="s">
        <v>83</v>
      </c>
      <c r="AY127" s="16" t="s">
        <v>113</v>
      </c>
      <c r="BE127" s="198">
        <f t="shared" si="4"/>
        <v>0</v>
      </c>
      <c r="BF127" s="198">
        <f t="shared" si="5"/>
        <v>0</v>
      </c>
      <c r="BG127" s="198">
        <f t="shared" si="6"/>
        <v>0</v>
      </c>
      <c r="BH127" s="198">
        <f t="shared" si="7"/>
        <v>0</v>
      </c>
      <c r="BI127" s="198">
        <f t="shared" si="8"/>
        <v>0</v>
      </c>
      <c r="BJ127" s="16" t="s">
        <v>78</v>
      </c>
      <c r="BK127" s="198">
        <f t="shared" si="9"/>
        <v>0</v>
      </c>
      <c r="BL127" s="16" t="s">
        <v>119</v>
      </c>
      <c r="BM127" s="197" t="s">
        <v>577</v>
      </c>
    </row>
    <row r="128" spans="1:65" s="2" customFormat="1" ht="16.5" customHeight="1">
      <c r="A128" s="33"/>
      <c r="B128" s="34"/>
      <c r="C128" s="185" t="s">
        <v>156</v>
      </c>
      <c r="D128" s="185" t="s">
        <v>115</v>
      </c>
      <c r="E128" s="186" t="s">
        <v>161</v>
      </c>
      <c r="F128" s="187" t="s">
        <v>578</v>
      </c>
      <c r="G128" s="188" t="s">
        <v>568</v>
      </c>
      <c r="H128" s="189">
        <v>1</v>
      </c>
      <c r="I128" s="190"/>
      <c r="J128" s="191">
        <f t="shared" si="0"/>
        <v>0</v>
      </c>
      <c r="K128" s="192"/>
      <c r="L128" s="38"/>
      <c r="M128" s="193" t="s">
        <v>1</v>
      </c>
      <c r="N128" s="194" t="s">
        <v>38</v>
      </c>
      <c r="O128" s="70"/>
      <c r="P128" s="195">
        <f t="shared" si="1"/>
        <v>0</v>
      </c>
      <c r="Q128" s="195">
        <v>0</v>
      </c>
      <c r="R128" s="195">
        <f t="shared" si="2"/>
        <v>0</v>
      </c>
      <c r="S128" s="195">
        <v>0</v>
      </c>
      <c r="T128" s="196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7" t="s">
        <v>119</v>
      </c>
      <c r="AT128" s="197" t="s">
        <v>115</v>
      </c>
      <c r="AU128" s="197" t="s">
        <v>83</v>
      </c>
      <c r="AY128" s="16" t="s">
        <v>113</v>
      </c>
      <c r="BE128" s="198">
        <f t="shared" si="4"/>
        <v>0</v>
      </c>
      <c r="BF128" s="198">
        <f t="shared" si="5"/>
        <v>0</v>
      </c>
      <c r="BG128" s="198">
        <f t="shared" si="6"/>
        <v>0</v>
      </c>
      <c r="BH128" s="198">
        <f t="shared" si="7"/>
        <v>0</v>
      </c>
      <c r="BI128" s="198">
        <f t="shared" si="8"/>
        <v>0</v>
      </c>
      <c r="BJ128" s="16" t="s">
        <v>78</v>
      </c>
      <c r="BK128" s="198">
        <f t="shared" si="9"/>
        <v>0</v>
      </c>
      <c r="BL128" s="16" t="s">
        <v>119</v>
      </c>
      <c r="BM128" s="197" t="s">
        <v>579</v>
      </c>
    </row>
    <row r="129" spans="1:65" s="2" customFormat="1" ht="16.5" customHeight="1">
      <c r="A129" s="33"/>
      <c r="B129" s="34"/>
      <c r="C129" s="185" t="s">
        <v>161</v>
      </c>
      <c r="D129" s="185" t="s">
        <v>115</v>
      </c>
      <c r="E129" s="186" t="s">
        <v>166</v>
      </c>
      <c r="F129" s="187" t="s">
        <v>580</v>
      </c>
      <c r="G129" s="188" t="s">
        <v>568</v>
      </c>
      <c r="H129" s="189">
        <v>1</v>
      </c>
      <c r="I129" s="190"/>
      <c r="J129" s="191">
        <f t="shared" si="0"/>
        <v>0</v>
      </c>
      <c r="K129" s="192"/>
      <c r="L129" s="38"/>
      <c r="M129" s="233" t="s">
        <v>1</v>
      </c>
      <c r="N129" s="234" t="s">
        <v>38</v>
      </c>
      <c r="O129" s="235"/>
      <c r="P129" s="236">
        <f t="shared" si="1"/>
        <v>0</v>
      </c>
      <c r="Q129" s="236">
        <v>0</v>
      </c>
      <c r="R129" s="236">
        <f t="shared" si="2"/>
        <v>0</v>
      </c>
      <c r="S129" s="236">
        <v>0</v>
      </c>
      <c r="T129" s="237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7" t="s">
        <v>119</v>
      </c>
      <c r="AT129" s="197" t="s">
        <v>115</v>
      </c>
      <c r="AU129" s="197" t="s">
        <v>83</v>
      </c>
      <c r="AY129" s="16" t="s">
        <v>113</v>
      </c>
      <c r="BE129" s="198">
        <f t="shared" si="4"/>
        <v>0</v>
      </c>
      <c r="BF129" s="198">
        <f t="shared" si="5"/>
        <v>0</v>
      </c>
      <c r="BG129" s="198">
        <f t="shared" si="6"/>
        <v>0</v>
      </c>
      <c r="BH129" s="198">
        <f t="shared" si="7"/>
        <v>0</v>
      </c>
      <c r="BI129" s="198">
        <f t="shared" si="8"/>
        <v>0</v>
      </c>
      <c r="BJ129" s="16" t="s">
        <v>78</v>
      </c>
      <c r="BK129" s="198">
        <f t="shared" si="9"/>
        <v>0</v>
      </c>
      <c r="BL129" s="16" t="s">
        <v>119</v>
      </c>
      <c r="BM129" s="197" t="s">
        <v>581</v>
      </c>
    </row>
    <row r="130" spans="1:65" s="2" customFormat="1" ht="6.95" customHeight="1">
      <c r="A130" s="33"/>
      <c r="B130" s="53"/>
      <c r="C130" s="54"/>
      <c r="D130" s="54"/>
      <c r="E130" s="54"/>
      <c r="F130" s="54"/>
      <c r="G130" s="54"/>
      <c r="H130" s="54"/>
      <c r="I130" s="54"/>
      <c r="J130" s="54"/>
      <c r="K130" s="54"/>
      <c r="L130" s="38"/>
      <c r="M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</sheetData>
  <sheetProtection algorithmName="SHA-512" hashValue="0sNemspEJ909jwPVCB2Kd/q0tX7BP72vI6YDakLHJtMUi1Dv34xyR20rBnYhhQ+F1hvVyTD1oTjtkl4kmA6DHA==" saltValue="v6rCr4FbcK4UVAy6EmczxFdb9aJzPiBwo+5Ti0+Ik7Db9KBqYX0DwC4MUhUTV8dtr1/gD+kCNmyB/MWlDpyhZg==" spinCount="100000" sheet="1" objects="1" scenarios="1" formatColumns="0" formatRows="0" autoFilter="0"/>
  <autoFilter ref="C117:K129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03-24 - Kounicova - předj...</vt:lpstr>
      <vt:lpstr>VRN - Vedlejší rozpočtové...</vt:lpstr>
      <vt:lpstr>'03-24 - Kounicova - předj...'!Názvy_tisku</vt:lpstr>
      <vt:lpstr>'Rekapitulace stavby'!Názvy_tisku</vt:lpstr>
      <vt:lpstr>'VRN - Vedlejší rozpočtové...'!Názvy_tisku</vt:lpstr>
      <vt:lpstr>'03-24 - Kounicova - předj...'!Oblast_tisku</vt:lpstr>
      <vt:lpstr>'Rekapitulace stavby'!Oblast_tisku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x</cp:lastModifiedBy>
  <dcterms:created xsi:type="dcterms:W3CDTF">2024-10-11T11:10:54Z</dcterms:created>
  <dcterms:modified xsi:type="dcterms:W3CDTF">2024-10-16T14:14:15Z</dcterms:modified>
</cp:coreProperties>
</file>